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01.inet-kuki.local\Public\0105福祉部\04高齢者福祉課\01.高齢者福祉係\61 総合事業\【変更後様式】押印の見直し　ホームページ\05　変更\"/>
    </mc:Choice>
  </mc:AlternateContent>
  <bookViews>
    <workbookView xWindow="0" yWindow="0" windowWidth="20490" windowHeight="7530" firstSheet="2" activeTab="2"/>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<sst xmlns="http://schemas.openxmlformats.org/spreadsheetml/2006/main" count="1219" uniqueCount="237">
  <si>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</si>
  <si>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</si>
  <si>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</si>
  <si>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</si>
  <si>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</si>
  <si>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</si>
  <si>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</si>
  <si>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</si>
  <si>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</si>
  <si>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</si>
  <si>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</si>
  <si>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</si>
  <si>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</si>
  <si>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</si>
  <si>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</si>
  <si>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</si>
  <si>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</si>
  <si>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</si>
  <si>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</si>
  <si>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</si>
  <si>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</si>
  <si>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</si>
  <si>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</si>
  <si>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</si>
  <si>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</si>
  <si>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</si>
  <si>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</si>
  <si>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</si>
  <si>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</si>
  <si>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</si>
  <si>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</si>
  <si>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</si>
  <si>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</si>
  <si>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</si>
  <si>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</si>
  <si>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</si>
  <si>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</si>
  <si>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</si>
  <si>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</si>
  <si>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</si>
  <si>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</si>
  <si>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</si>
  <si>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</si>
  <si>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</si>
  <si>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</si>
  <si>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</si>
  <si>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</si>
  <si>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</si>
  <si>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</si>
  <si>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</si>
  <si>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</si>
  <si>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</si>
  <si>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</si>
  <si>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</si>
  <si>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</si>
  <si>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</si>
  <si>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</si>
  <si>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</si>
  <si>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</si>
  <si>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</si>
  <si>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</si>
  <si>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</si>
  <si>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</si>
  <si>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</si>
  <si>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</si>
  <si>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</si>
  <si>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</si>
  <si>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</si>
  <si>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</si>
  <si>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</si>
  <si>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</si>
  <si>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</si>
  <si>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</si>
  <si>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</si>
  <si>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</si>
  <si>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</si>
  <si>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</si>
  <si>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</si>
  <si>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</si>
  <si>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</si>
  <si>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</si>
  <si>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</si>
  <si>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</si>
  <si>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</si>
  <si>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</si>
  <si>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</si>
  <si>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</si>
  <si>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</si>
  <si>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</si>
  <si>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</si>
  <si>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</si>
  <si>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</si>
  <si>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</si>
  <si>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</si>
  <si>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</si>
  <si>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</si>
  <si>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</si>
  <si>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</si>
  <si>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</si>
  <si>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</si>
  <si>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</si>
  <si>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</si>
  <si>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</si>
  <si>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</si>
  <si>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</si>
  <si>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</si>
  <si>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</si>
  <si>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</si>
  <si>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</si>
  <si>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</si>
  <si>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</si>
  <si>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</si>
  <si>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</si>
  <si>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</si>
  <si>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</si>
  <si>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</si>
  <si>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</si>
  <si>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</si>
  <si>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</si>
  <si>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</si>
  <si>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</si>
  <si>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</si>
  <si>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</si>
  <si>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</si>
  <si>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</si>
  <si>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</si>
  <si>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</si>
  <si>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</si>
  <si>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</si>
  <si>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</si>
  <si>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</si>
  <si>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</si>
  <si>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</si>
  <si>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</si>
  <si>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</si>
  <si>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</si>
  <si>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</si>
  <si>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</si>
  <si>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</si>
  <si>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</si>
  <si>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</si>
  <si>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</si>
  <si>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</si>
  <si>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</si>
  <si>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</si>
  <si>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</si>
  <si>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</si>
  <si>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</si>
  <si>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</si>
  <si>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</si>
  <si>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</si>
  <si>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</si>
  <si>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</si>
  <si>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</si>
  <si>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</si>
  <si>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</si>
  <si>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</si>
  <si>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</si>
  <si>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</si>
  <si>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</si>
  <si>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</si>
  <si>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</si>
  <si>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</si>
  <si>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</si>
  <si>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</si>
  <si>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</si>
  <si>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</si>
  <si>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</si>
  <si>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</si>
  <si>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</si>
  <si>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</si>
  <si>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</si>
  <si>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</si>
  <si>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</si>
  <si>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</si>
  <si>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</si>
  <si>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</si>
  <si>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</si>
  <si>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</si>
  <si>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</si>
  <si>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</si>
  <si>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</si>
  <si>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</si>
  <si>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</si>
  <si>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</si>
  <si>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</si>
  <si>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</si>
  <si>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</si>
  <si>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</si>
  <si>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</si>
  <si>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</si>
  <si>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</si>
  <si>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</si>
  <si>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</si>
  <si>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</si>
  <si>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</si>
  <si>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</si>
  <si>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</si>
  <si>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</si>
  <si>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</si>
  <si>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</si>
  <si>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</si>
  <si>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</si>
  <si>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</si>
  <si>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</si>
  <si>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</si>
  <si>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</si>
  <si>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</si>
  <si>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</si>
  <si>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</si>
  <si>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</si>
  <si>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</si>
  <si>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</si>
  <si>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</si>
  <si>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</si>
  <si>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</si>
  <si>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</si>
  <si>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</si>
  <si>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</si>
  <si>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</si>
  <si>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</si>
  <si>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</si>
  <si>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</si>
  <si>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</si>
  <si>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</si>
  <si>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</si>
  <si>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</si>
  <si>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</si>
  <si>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</si>
  <si>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</si>
  <si>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</si>
  <si>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</si>
  <si>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</si>
  <si>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</si>
  <si>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</si>
  <si>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</si>
  <si>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（参考様式１　通所型サービス用）</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</si>
</sst>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0" fontId="5" fillId="0" borderId="93"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3" borderId="14" xfId="0" applyFill="1" applyBorder="1" applyAlignment="1">
      <alignment horizontal="center"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5" borderId="10" xfId="0" applyFont="1" applyFill="1" applyBorder="1" applyAlignment="1" applyProtection="1">
      <alignment horizontal="center" vertical="center" wrapText="1"/>
      <protection locked="0"/>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4</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30</v>
      </c>
      <c r="BC8" s="229"/>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1" t="s">
        <v>137</v>
      </c>
      <c r="C12" s="222"/>
      <c r="D12" s="222"/>
      <c r="E12" s="222"/>
      <c r="F12" s="222"/>
      <c r="G12" s="222"/>
      <c r="H12" s="222"/>
      <c r="I12" s="222"/>
      <c r="J12" s="222"/>
      <c r="K12" s="222"/>
      <c r="L12" s="222"/>
      <c r="M12" s="222"/>
      <c r="N12" s="222"/>
      <c r="O12" s="222"/>
      <c r="P12" s="222"/>
      <c r="Q12" s="222"/>
      <c r="R12" s="222"/>
      <c r="S12" s="222"/>
      <c r="T12" s="222"/>
      <c r="U12" s="222"/>
      <c r="V12" s="223"/>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230"/>
      <c r="C13" s="231"/>
      <c r="D13" s="231"/>
      <c r="E13" s="231"/>
      <c r="F13" s="231"/>
      <c r="G13" s="231"/>
      <c r="H13" s="231"/>
      <c r="I13" s="231"/>
      <c r="J13" s="231"/>
      <c r="K13" s="231"/>
      <c r="L13" s="231"/>
      <c r="M13" s="231"/>
      <c r="N13" s="231"/>
      <c r="O13" s="231"/>
      <c r="P13" s="231"/>
      <c r="Q13" s="231"/>
      <c r="R13" s="231"/>
      <c r="S13" s="231"/>
      <c r="T13" s="231"/>
      <c r="U13" s="231"/>
      <c r="V13" s="232"/>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3" t="s">
        <v>138</v>
      </c>
      <c r="C14" s="234"/>
      <c r="D14" s="234"/>
      <c r="E14" s="234"/>
      <c r="F14" s="234"/>
      <c r="G14" s="234"/>
      <c r="H14" s="234"/>
      <c r="I14" s="234"/>
      <c r="J14" s="234"/>
      <c r="K14" s="234"/>
      <c r="L14" s="234"/>
      <c r="M14" s="234"/>
      <c r="N14" s="234"/>
      <c r="O14" s="234"/>
      <c r="P14" s="234"/>
      <c r="Q14" s="234"/>
      <c r="R14" s="234"/>
      <c r="S14" s="234"/>
      <c r="T14" s="234"/>
      <c r="U14" s="234"/>
      <c r="V14" s="235"/>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v>0.39583333333333331</v>
      </c>
      <c r="AV14" s="214"/>
      <c r="AW14" s="215"/>
      <c r="AX14" s="85" t="s">
        <v>2</v>
      </c>
      <c r="AY14" s="213">
        <v>0.6875</v>
      </c>
      <c r="AZ14" s="214"/>
      <c r="BA14" s="215"/>
      <c r="BB14" s="84" t="s">
        <v>24</v>
      </c>
      <c r="BC14" s="216">
        <f>(AY14-AU14)*24</f>
        <v>7</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138"/>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139"/>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139"/>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139"/>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140"/>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t="s">
        <v>194</v>
      </c>
      <c r="H22" s="310" t="s">
        <v>133</v>
      </c>
      <c r="I22" s="311"/>
      <c r="J22" s="311"/>
      <c r="K22" s="312"/>
      <c r="L22" s="316" t="s">
        <v>195</v>
      </c>
      <c r="M22" s="317"/>
      <c r="N22" s="317"/>
      <c r="O22" s="318"/>
      <c r="P22" s="322" t="s">
        <v>50</v>
      </c>
      <c r="Q22" s="323"/>
      <c r="R22" s="324"/>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48"/>
      <c r="AY22" s="349"/>
      <c r="AZ22" s="350"/>
      <c r="BA22" s="351"/>
      <c r="BB22" s="278"/>
      <c r="BC22" s="279"/>
      <c r="BD22" s="279"/>
      <c r="BE22" s="279"/>
      <c r="BF22" s="280"/>
    </row>
    <row r="23" spans="2:58" ht="20.25" customHeight="1" x14ac:dyDescent="0.4">
      <c r="B23" s="327"/>
      <c r="C23" s="287" t="s">
        <v>4</v>
      </c>
      <c r="D23" s="288"/>
      <c r="E23" s="289"/>
      <c r="F23" s="184"/>
      <c r="G23" s="309"/>
      <c r="H23" s="313"/>
      <c r="I23" s="314"/>
      <c r="J23" s="314"/>
      <c r="K23" s="315"/>
      <c r="L23" s="319"/>
      <c r="M23" s="320"/>
      <c r="N23" s="320"/>
      <c r="O23" s="321"/>
      <c r="P23" s="290" t="s">
        <v>15</v>
      </c>
      <c r="Q23" s="291"/>
      <c r="R23" s="292"/>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3">
        <f>IF($BB$3="計画",SUM(S23:AT23),IF($BB$3="実績",SUM(S23:AW23),""))</f>
        <v>160</v>
      </c>
      <c r="AY23" s="294"/>
      <c r="AZ23" s="295">
        <f>IF($BB$3="計画",AX23/4,IF($BB$3="実績",【記載例】通所介護!AX23/(【記載例】通所介護!$BB$8/7),""))</f>
        <v>40</v>
      </c>
      <c r="BA23" s="296"/>
      <c r="BB23" s="281"/>
      <c r="BC23" s="282"/>
      <c r="BD23" s="282"/>
      <c r="BE23" s="282"/>
      <c r="BF23" s="283"/>
    </row>
    <row r="24" spans="2:58" ht="20.25" customHeight="1" x14ac:dyDescent="0.4">
      <c r="B24" s="327"/>
      <c r="C24" s="297"/>
      <c r="D24" s="298"/>
      <c r="E24" s="299"/>
      <c r="F24" s="185" t="str">
        <f>C23</f>
        <v>管理者</v>
      </c>
      <c r="G24" s="309"/>
      <c r="H24" s="313"/>
      <c r="I24" s="314"/>
      <c r="J24" s="314"/>
      <c r="K24" s="315"/>
      <c r="L24" s="319"/>
      <c r="M24" s="320"/>
      <c r="N24" s="320"/>
      <c r="O24" s="321"/>
      <c r="P24" s="300" t="s">
        <v>51</v>
      </c>
      <c r="Q24" s="301"/>
      <c r="R24" s="302"/>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3">
        <f>IF($BB$3="計画",SUM(S24:AT24),IF($BB$3="実績",SUM(S24:AW24),""))</f>
        <v>140.0000000000002</v>
      </c>
      <c r="AY24" s="304"/>
      <c r="AZ24" s="325">
        <f>IF($BB$3="計画",AX24/4,IF($BB$3="実績",【記載例】通所介護!AX24/(【記載例】通所介護!$BB$8/7),""))</f>
        <v>35.00000000000005</v>
      </c>
      <c r="BA24" s="326"/>
      <c r="BB24" s="284"/>
      <c r="BC24" s="285"/>
      <c r="BD24" s="285"/>
      <c r="BE24" s="285"/>
      <c r="BF24" s="286"/>
    </row>
    <row r="25" spans="2:58" ht="20.25" customHeight="1" x14ac:dyDescent="0.4">
      <c r="B25" s="327">
        <f>B22+1</f>
        <v>2</v>
      </c>
      <c r="C25" s="328"/>
      <c r="D25" s="329"/>
      <c r="E25" s="330"/>
      <c r="F25" s="186"/>
      <c r="G25" s="331" t="s">
        <v>194</v>
      </c>
      <c r="H25" s="333" t="s">
        <v>197</v>
      </c>
      <c r="I25" s="314"/>
      <c r="J25" s="314"/>
      <c r="K25" s="315"/>
      <c r="L25" s="334" t="s">
        <v>200</v>
      </c>
      <c r="M25" s="335"/>
      <c r="N25" s="335"/>
      <c r="O25" s="336"/>
      <c r="P25" s="340" t="s">
        <v>50</v>
      </c>
      <c r="Q25" s="341"/>
      <c r="R25" s="342"/>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43"/>
      <c r="AY25" s="344"/>
      <c r="AZ25" s="345"/>
      <c r="BA25" s="346"/>
      <c r="BB25" s="352"/>
      <c r="BC25" s="353"/>
      <c r="BD25" s="353"/>
      <c r="BE25" s="353"/>
      <c r="BF25" s="354"/>
    </row>
    <row r="26" spans="2:58" ht="20.25" customHeight="1" x14ac:dyDescent="0.4">
      <c r="B26" s="327"/>
      <c r="C26" s="287" t="s">
        <v>74</v>
      </c>
      <c r="D26" s="288"/>
      <c r="E26" s="289"/>
      <c r="F26" s="184"/>
      <c r="G26" s="309"/>
      <c r="H26" s="313"/>
      <c r="I26" s="314"/>
      <c r="J26" s="314"/>
      <c r="K26" s="315"/>
      <c r="L26" s="319"/>
      <c r="M26" s="320"/>
      <c r="N26" s="320"/>
      <c r="O26" s="321"/>
      <c r="P26" s="290" t="s">
        <v>15</v>
      </c>
      <c r="Q26" s="291"/>
      <c r="R26" s="292"/>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3">
        <f>IF($BB$3="計画",SUM(S26:AT26),IF($BB$3="実績",SUM(S26:AW26),""))</f>
        <v>160</v>
      </c>
      <c r="AY26" s="294"/>
      <c r="AZ26" s="295">
        <f>IF($BB$3="計画",AX26/4,IF($BB$3="実績",【記載例】通所介護!AX26/(【記載例】通所介護!$BB$8/7),""))</f>
        <v>40</v>
      </c>
      <c r="BA26" s="296"/>
      <c r="BB26" s="281"/>
      <c r="BC26" s="282"/>
      <c r="BD26" s="282"/>
      <c r="BE26" s="282"/>
      <c r="BF26" s="283"/>
    </row>
    <row r="27" spans="2:58" ht="20.25" customHeight="1" x14ac:dyDescent="0.4">
      <c r="B27" s="327"/>
      <c r="C27" s="297"/>
      <c r="D27" s="298"/>
      <c r="E27" s="299"/>
      <c r="F27" s="184" t="str">
        <f>C26</f>
        <v>生活相談員</v>
      </c>
      <c r="G27" s="332"/>
      <c r="H27" s="313"/>
      <c r="I27" s="314"/>
      <c r="J27" s="314"/>
      <c r="K27" s="315"/>
      <c r="L27" s="337"/>
      <c r="M27" s="338"/>
      <c r="N27" s="338"/>
      <c r="O27" s="339"/>
      <c r="P27" s="300" t="s">
        <v>51</v>
      </c>
      <c r="Q27" s="301"/>
      <c r="R27" s="302"/>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3">
        <f>IF($BB$3="計画",SUM(S27:AT27),IF($BB$3="実績",SUM(S27:AW27),""))</f>
        <v>140.0000000000002</v>
      </c>
      <c r="AY27" s="304"/>
      <c r="AZ27" s="325">
        <f>IF($BB$3="計画",AX27/4,IF($BB$3="実績",【記載例】通所介護!AX27/(【記載例】通所介護!$BB$8/7),""))</f>
        <v>35.00000000000005</v>
      </c>
      <c r="BA27" s="326"/>
      <c r="BB27" s="284"/>
      <c r="BC27" s="285"/>
      <c r="BD27" s="285"/>
      <c r="BE27" s="285"/>
      <c r="BF27" s="286"/>
    </row>
    <row r="28" spans="2:58" ht="20.25" customHeight="1" x14ac:dyDescent="0.4">
      <c r="B28" s="327">
        <f>B25+1</f>
        <v>3</v>
      </c>
      <c r="C28" s="328"/>
      <c r="D28" s="329"/>
      <c r="E28" s="330"/>
      <c r="F28" s="186"/>
      <c r="G28" s="331" t="s">
        <v>193</v>
      </c>
      <c r="H28" s="333" t="s">
        <v>109</v>
      </c>
      <c r="I28" s="314"/>
      <c r="J28" s="314"/>
      <c r="K28" s="315"/>
      <c r="L28" s="334" t="s">
        <v>201</v>
      </c>
      <c r="M28" s="335"/>
      <c r="N28" s="335"/>
      <c r="O28" s="336"/>
      <c r="P28" s="340" t="s">
        <v>50</v>
      </c>
      <c r="Q28" s="341"/>
      <c r="R28" s="342"/>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43"/>
      <c r="AY28" s="344"/>
      <c r="AZ28" s="345"/>
      <c r="BA28" s="346"/>
      <c r="BB28" s="352" t="s">
        <v>209</v>
      </c>
      <c r="BC28" s="353"/>
      <c r="BD28" s="353"/>
      <c r="BE28" s="353"/>
      <c r="BF28" s="354"/>
    </row>
    <row r="29" spans="2:58" ht="20.25" customHeight="1" x14ac:dyDescent="0.4">
      <c r="B29" s="327"/>
      <c r="C29" s="355" t="s">
        <v>74</v>
      </c>
      <c r="D29" s="356"/>
      <c r="E29" s="357"/>
      <c r="F29" s="184"/>
      <c r="G29" s="309"/>
      <c r="H29" s="313"/>
      <c r="I29" s="314"/>
      <c r="J29" s="314"/>
      <c r="K29" s="315"/>
      <c r="L29" s="319"/>
      <c r="M29" s="320"/>
      <c r="N29" s="320"/>
      <c r="O29" s="321"/>
      <c r="P29" s="290" t="s">
        <v>15</v>
      </c>
      <c r="Q29" s="291"/>
      <c r="R29" s="292"/>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3">
        <f>IF($BB$3="計画",SUM(S29:AT29),IF($BB$3="実績",SUM(S29:AW29),""))</f>
        <v>64</v>
      </c>
      <c r="AY29" s="294"/>
      <c r="AZ29" s="295">
        <f>IF($BB$3="計画",AX29/4,IF($BB$3="実績",【記載例】通所介護!AX29/(【記載例】通所介護!$BB$8/7),""))</f>
        <v>16</v>
      </c>
      <c r="BA29" s="296"/>
      <c r="BB29" s="281"/>
      <c r="BC29" s="282"/>
      <c r="BD29" s="282"/>
      <c r="BE29" s="282"/>
      <c r="BF29" s="283"/>
    </row>
    <row r="30" spans="2:58" ht="20.25" customHeight="1" x14ac:dyDescent="0.4">
      <c r="B30" s="327"/>
      <c r="C30" s="297"/>
      <c r="D30" s="298"/>
      <c r="E30" s="299"/>
      <c r="F30" s="184" t="str">
        <f>C29</f>
        <v>生活相談員</v>
      </c>
      <c r="G30" s="332"/>
      <c r="H30" s="313"/>
      <c r="I30" s="314"/>
      <c r="J30" s="314"/>
      <c r="K30" s="315"/>
      <c r="L30" s="337"/>
      <c r="M30" s="338"/>
      <c r="N30" s="338"/>
      <c r="O30" s="339"/>
      <c r="P30" s="300" t="s">
        <v>51</v>
      </c>
      <c r="Q30" s="301"/>
      <c r="R30" s="302"/>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3">
        <f>IF($BB$3="計画",SUM(S30:AT30),IF($BB$3="実績",SUM(S30:AW30),""))</f>
        <v>56.000000000000064</v>
      </c>
      <c r="AY30" s="304"/>
      <c r="AZ30" s="325">
        <f>IF($BB$3="計画",AX30/4,IF($BB$3="実績",【記載例】通所介護!AX30/(【記載例】通所介護!$BB$8/7),""))</f>
        <v>14.000000000000016</v>
      </c>
      <c r="BA30" s="326"/>
      <c r="BB30" s="284"/>
      <c r="BC30" s="285"/>
      <c r="BD30" s="285"/>
      <c r="BE30" s="285"/>
      <c r="BF30" s="286"/>
    </row>
    <row r="31" spans="2:58" ht="20.25" customHeight="1" x14ac:dyDescent="0.4">
      <c r="B31" s="327">
        <f>B28+1</f>
        <v>4</v>
      </c>
      <c r="C31" s="328"/>
      <c r="D31" s="329"/>
      <c r="E31" s="330"/>
      <c r="F31" s="186"/>
      <c r="G31" s="331" t="s">
        <v>193</v>
      </c>
      <c r="H31" s="333" t="s">
        <v>14</v>
      </c>
      <c r="I31" s="314"/>
      <c r="J31" s="314"/>
      <c r="K31" s="315"/>
      <c r="L31" s="334" t="s">
        <v>202</v>
      </c>
      <c r="M31" s="335"/>
      <c r="N31" s="335"/>
      <c r="O31" s="336"/>
      <c r="P31" s="340" t="s">
        <v>50</v>
      </c>
      <c r="Q31" s="341"/>
      <c r="R31" s="342"/>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43"/>
      <c r="AY31" s="344"/>
      <c r="AZ31" s="345"/>
      <c r="BA31" s="346"/>
      <c r="BB31" s="352" t="s">
        <v>212</v>
      </c>
      <c r="BC31" s="353"/>
      <c r="BD31" s="353"/>
      <c r="BE31" s="353"/>
      <c r="BF31" s="354"/>
    </row>
    <row r="32" spans="2:58" ht="20.25" customHeight="1" x14ac:dyDescent="0.4">
      <c r="B32" s="327"/>
      <c r="C32" s="355" t="s">
        <v>5</v>
      </c>
      <c r="D32" s="356"/>
      <c r="E32" s="357"/>
      <c r="F32" s="184"/>
      <c r="G32" s="309"/>
      <c r="H32" s="313"/>
      <c r="I32" s="314"/>
      <c r="J32" s="314"/>
      <c r="K32" s="315"/>
      <c r="L32" s="319"/>
      <c r="M32" s="320"/>
      <c r="N32" s="320"/>
      <c r="O32" s="321"/>
      <c r="P32" s="290" t="s">
        <v>15</v>
      </c>
      <c r="Q32" s="291"/>
      <c r="R32" s="292"/>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3">
        <f>IF($BB$3="計画",SUM(S32:AT32),IF($BB$3="実績",SUM(S32:AW32),""))</f>
        <v>64</v>
      </c>
      <c r="AY32" s="294"/>
      <c r="AZ32" s="295">
        <f>IF($BB$3="計画",AX32/4,IF($BB$3="実績",【記載例】通所介護!AX32/(【記載例】通所介護!$BB$8/7),""))</f>
        <v>16</v>
      </c>
      <c r="BA32" s="296"/>
      <c r="BB32" s="281"/>
      <c r="BC32" s="282"/>
      <c r="BD32" s="282"/>
      <c r="BE32" s="282"/>
      <c r="BF32" s="283"/>
    </row>
    <row r="33" spans="2:58" ht="20.25" customHeight="1" x14ac:dyDescent="0.4">
      <c r="B33" s="327"/>
      <c r="C33" s="297"/>
      <c r="D33" s="298"/>
      <c r="E33" s="299"/>
      <c r="F33" s="184" t="str">
        <f>C32</f>
        <v>看護職員</v>
      </c>
      <c r="G33" s="332"/>
      <c r="H33" s="313"/>
      <c r="I33" s="314"/>
      <c r="J33" s="314"/>
      <c r="K33" s="315"/>
      <c r="L33" s="337"/>
      <c r="M33" s="338"/>
      <c r="N33" s="338"/>
      <c r="O33" s="339"/>
      <c r="P33" s="300" t="s">
        <v>51</v>
      </c>
      <c r="Q33" s="301"/>
      <c r="R33" s="302"/>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3">
        <f>IF($BB$3="計画",SUM(S33:AT33),IF($BB$3="実績",SUM(S33:AW33),""))</f>
        <v>64</v>
      </c>
      <c r="AY33" s="304"/>
      <c r="AZ33" s="325">
        <f>IF($BB$3="計画",AX33/4,IF($BB$3="実績",【記載例】通所介護!AX33/(【記載例】通所介護!$BB$8/7),""))</f>
        <v>16</v>
      </c>
      <c r="BA33" s="326"/>
      <c r="BB33" s="284"/>
      <c r="BC33" s="285"/>
      <c r="BD33" s="285"/>
      <c r="BE33" s="285"/>
      <c r="BF33" s="286"/>
    </row>
    <row r="34" spans="2:58" ht="20.25" customHeight="1" x14ac:dyDescent="0.4">
      <c r="B34" s="327">
        <f>B31+1</f>
        <v>5</v>
      </c>
      <c r="C34" s="328"/>
      <c r="D34" s="329"/>
      <c r="E34" s="330"/>
      <c r="F34" s="186"/>
      <c r="G34" s="331" t="s">
        <v>235</v>
      </c>
      <c r="H34" s="333" t="s">
        <v>6</v>
      </c>
      <c r="I34" s="314"/>
      <c r="J34" s="314"/>
      <c r="K34" s="315"/>
      <c r="L34" s="334" t="s">
        <v>204</v>
      </c>
      <c r="M34" s="335"/>
      <c r="N34" s="335"/>
      <c r="O34" s="336"/>
      <c r="P34" s="340" t="s">
        <v>50</v>
      </c>
      <c r="Q34" s="341"/>
      <c r="R34" s="342"/>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43"/>
      <c r="AY34" s="344"/>
      <c r="AZ34" s="345"/>
      <c r="BA34" s="346"/>
      <c r="BB34" s="352" t="s">
        <v>207</v>
      </c>
      <c r="BC34" s="353"/>
      <c r="BD34" s="353"/>
      <c r="BE34" s="353"/>
      <c r="BF34" s="354"/>
    </row>
    <row r="35" spans="2:58" ht="20.25" customHeight="1" x14ac:dyDescent="0.4">
      <c r="B35" s="327"/>
      <c r="C35" s="355" t="s">
        <v>5</v>
      </c>
      <c r="D35" s="356"/>
      <c r="E35" s="357"/>
      <c r="F35" s="184"/>
      <c r="G35" s="309"/>
      <c r="H35" s="313"/>
      <c r="I35" s="314"/>
      <c r="J35" s="314"/>
      <c r="K35" s="315"/>
      <c r="L35" s="319"/>
      <c r="M35" s="320"/>
      <c r="N35" s="320"/>
      <c r="O35" s="321"/>
      <c r="P35" s="290" t="s">
        <v>15</v>
      </c>
      <c r="Q35" s="291"/>
      <c r="R35" s="292"/>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3">
        <f>IF($BB$3="計画",SUM(S35:AT35),IF($BB$3="実績",SUM(S35:AW35),""))</f>
        <v>48</v>
      </c>
      <c r="AY35" s="294"/>
      <c r="AZ35" s="295">
        <f>IF($BB$3="計画",AX35/4,IF($BB$3="実績",【記載例】通所介護!AX35/(【記載例】通所介護!$BB$8/7),""))</f>
        <v>12</v>
      </c>
      <c r="BA35" s="296"/>
      <c r="BB35" s="281"/>
      <c r="BC35" s="282"/>
      <c r="BD35" s="282"/>
      <c r="BE35" s="282"/>
      <c r="BF35" s="283"/>
    </row>
    <row r="36" spans="2:58" ht="20.25" customHeight="1" x14ac:dyDescent="0.4">
      <c r="B36" s="327"/>
      <c r="C36" s="297"/>
      <c r="D36" s="298"/>
      <c r="E36" s="299"/>
      <c r="F36" s="184" t="str">
        <f>C35</f>
        <v>看護職員</v>
      </c>
      <c r="G36" s="332"/>
      <c r="H36" s="313"/>
      <c r="I36" s="314"/>
      <c r="J36" s="314"/>
      <c r="K36" s="315"/>
      <c r="L36" s="337"/>
      <c r="M36" s="338"/>
      <c r="N36" s="338"/>
      <c r="O36" s="339"/>
      <c r="P36" s="300" t="s">
        <v>51</v>
      </c>
      <c r="Q36" s="301"/>
      <c r="R36" s="302"/>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3">
        <f>IF($BB$3="計画",SUM(S36:AT36),IF($BB$3="実績",SUM(S36:AW36),""))</f>
        <v>48</v>
      </c>
      <c r="AY36" s="304"/>
      <c r="AZ36" s="325">
        <f>IF($BB$3="計画",AX36/4,IF($BB$3="実績",【記載例】通所介護!AX36/(【記載例】通所介護!$BB$8/7),""))</f>
        <v>12</v>
      </c>
      <c r="BA36" s="326"/>
      <c r="BB36" s="284"/>
      <c r="BC36" s="285"/>
      <c r="BD36" s="285"/>
      <c r="BE36" s="285"/>
      <c r="BF36" s="286"/>
    </row>
    <row r="37" spans="2:58" ht="20.25" customHeight="1" x14ac:dyDescent="0.4">
      <c r="B37" s="327">
        <f>B34+1</f>
        <v>6</v>
      </c>
      <c r="C37" s="328"/>
      <c r="D37" s="329"/>
      <c r="E37" s="330"/>
      <c r="F37" s="186"/>
      <c r="G37" s="331" t="s">
        <v>193</v>
      </c>
      <c r="H37" s="333" t="s">
        <v>133</v>
      </c>
      <c r="I37" s="314"/>
      <c r="J37" s="314"/>
      <c r="K37" s="315"/>
      <c r="L37" s="334" t="s">
        <v>201</v>
      </c>
      <c r="M37" s="335"/>
      <c r="N37" s="335"/>
      <c r="O37" s="336"/>
      <c r="P37" s="340" t="s">
        <v>50</v>
      </c>
      <c r="Q37" s="341"/>
      <c r="R37" s="342"/>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43"/>
      <c r="AY37" s="344"/>
      <c r="AZ37" s="345"/>
      <c r="BA37" s="346"/>
      <c r="BB37" s="352" t="s">
        <v>210</v>
      </c>
      <c r="BC37" s="353"/>
      <c r="BD37" s="353"/>
      <c r="BE37" s="353"/>
      <c r="BF37" s="354"/>
    </row>
    <row r="38" spans="2:58" ht="20.25" customHeight="1" x14ac:dyDescent="0.4">
      <c r="B38" s="327"/>
      <c r="C38" s="355" t="s">
        <v>76</v>
      </c>
      <c r="D38" s="356"/>
      <c r="E38" s="357"/>
      <c r="F38" s="184"/>
      <c r="G38" s="309"/>
      <c r="H38" s="313"/>
      <c r="I38" s="314"/>
      <c r="J38" s="314"/>
      <c r="K38" s="315"/>
      <c r="L38" s="319"/>
      <c r="M38" s="320"/>
      <c r="N38" s="320"/>
      <c r="O38" s="321"/>
      <c r="P38" s="290" t="s">
        <v>15</v>
      </c>
      <c r="Q38" s="291"/>
      <c r="R38" s="292"/>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3">
        <f>IF($BB$3="計画",SUM(S38:AT38),IF($BB$3="実績",SUM(S38:AW38),""))</f>
        <v>96</v>
      </c>
      <c r="AY38" s="294"/>
      <c r="AZ38" s="295">
        <f>IF($BB$3="計画",AX38/4,IF($BB$3="実績",【記載例】通所介護!AX38/(【記載例】通所介護!$BB$8/7),""))</f>
        <v>24</v>
      </c>
      <c r="BA38" s="296"/>
      <c r="BB38" s="281"/>
      <c r="BC38" s="282"/>
      <c r="BD38" s="282"/>
      <c r="BE38" s="282"/>
      <c r="BF38" s="283"/>
    </row>
    <row r="39" spans="2:58" ht="20.25" customHeight="1" x14ac:dyDescent="0.4">
      <c r="B39" s="327"/>
      <c r="C39" s="297"/>
      <c r="D39" s="298"/>
      <c r="E39" s="299"/>
      <c r="F39" s="184" t="str">
        <f>C38</f>
        <v>介護職員</v>
      </c>
      <c r="G39" s="332"/>
      <c r="H39" s="313"/>
      <c r="I39" s="314"/>
      <c r="J39" s="314"/>
      <c r="K39" s="315"/>
      <c r="L39" s="337"/>
      <c r="M39" s="338"/>
      <c r="N39" s="338"/>
      <c r="O39" s="339"/>
      <c r="P39" s="300" t="s">
        <v>51</v>
      </c>
      <c r="Q39" s="301"/>
      <c r="R39" s="302"/>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3">
        <f>IF($BB$3="計画",SUM(S39:AT39),IF($BB$3="実績",SUM(S39:AW39),""))</f>
        <v>84.000000000000114</v>
      </c>
      <c r="AY39" s="304"/>
      <c r="AZ39" s="325">
        <f>IF($BB$3="計画",AX39/4,IF($BB$3="実績",【記載例】通所介護!AX39/(【記載例】通所介護!$BB$8/7),""))</f>
        <v>21.000000000000028</v>
      </c>
      <c r="BA39" s="326"/>
      <c r="BB39" s="284"/>
      <c r="BC39" s="285"/>
      <c r="BD39" s="285"/>
      <c r="BE39" s="285"/>
      <c r="BF39" s="286"/>
    </row>
    <row r="40" spans="2:58" ht="20.25" customHeight="1" x14ac:dyDescent="0.4">
      <c r="B40" s="327">
        <f>B37+1</f>
        <v>7</v>
      </c>
      <c r="C40" s="328"/>
      <c r="D40" s="329"/>
      <c r="E40" s="330"/>
      <c r="F40" s="186"/>
      <c r="G40" s="331" t="s">
        <v>193</v>
      </c>
      <c r="H40" s="333" t="s">
        <v>133</v>
      </c>
      <c r="I40" s="314"/>
      <c r="J40" s="314"/>
      <c r="K40" s="315"/>
      <c r="L40" s="334" t="s">
        <v>203</v>
      </c>
      <c r="M40" s="335"/>
      <c r="N40" s="335"/>
      <c r="O40" s="336"/>
      <c r="P40" s="340" t="s">
        <v>50</v>
      </c>
      <c r="Q40" s="341"/>
      <c r="R40" s="342"/>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43"/>
      <c r="AY40" s="344"/>
      <c r="AZ40" s="345"/>
      <c r="BA40" s="346"/>
      <c r="BB40" s="352" t="s">
        <v>211</v>
      </c>
      <c r="BC40" s="353"/>
      <c r="BD40" s="353"/>
      <c r="BE40" s="353"/>
      <c r="BF40" s="354"/>
    </row>
    <row r="41" spans="2:58" ht="20.25" customHeight="1" x14ac:dyDescent="0.4">
      <c r="B41" s="327"/>
      <c r="C41" s="355" t="s">
        <v>76</v>
      </c>
      <c r="D41" s="356"/>
      <c r="E41" s="357"/>
      <c r="F41" s="184"/>
      <c r="G41" s="309"/>
      <c r="H41" s="313"/>
      <c r="I41" s="314"/>
      <c r="J41" s="314"/>
      <c r="K41" s="315"/>
      <c r="L41" s="319"/>
      <c r="M41" s="320"/>
      <c r="N41" s="320"/>
      <c r="O41" s="321"/>
      <c r="P41" s="290" t="s">
        <v>15</v>
      </c>
      <c r="Q41" s="291"/>
      <c r="R41" s="292"/>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3">
        <f>IF($BB$3="計画",SUM(S41:AT41),IF($BB$3="実績",SUM(S41:AW41),""))</f>
        <v>32</v>
      </c>
      <c r="AY41" s="294"/>
      <c r="AZ41" s="295">
        <f>IF($BB$3="計画",AX41/4,IF($BB$3="実績",【記載例】通所介護!AX41/(【記載例】通所介護!$BB$8/7),""))</f>
        <v>8</v>
      </c>
      <c r="BA41" s="296"/>
      <c r="BB41" s="281"/>
      <c r="BC41" s="282"/>
      <c r="BD41" s="282"/>
      <c r="BE41" s="282"/>
      <c r="BF41" s="283"/>
    </row>
    <row r="42" spans="2:58" ht="20.25" customHeight="1" x14ac:dyDescent="0.4">
      <c r="B42" s="327"/>
      <c r="C42" s="297"/>
      <c r="D42" s="298"/>
      <c r="E42" s="299"/>
      <c r="F42" s="184" t="str">
        <f>C41</f>
        <v>介護職員</v>
      </c>
      <c r="G42" s="332"/>
      <c r="H42" s="313"/>
      <c r="I42" s="314"/>
      <c r="J42" s="314"/>
      <c r="K42" s="315"/>
      <c r="L42" s="337"/>
      <c r="M42" s="338"/>
      <c r="N42" s="338"/>
      <c r="O42" s="339"/>
      <c r="P42" s="300" t="s">
        <v>51</v>
      </c>
      <c r="Q42" s="301"/>
      <c r="R42" s="302"/>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3">
        <f>IF($BB$3="計画",SUM(S42:AT42),IF($BB$3="実績",SUM(S42:AW42),""))</f>
        <v>28.000000000000036</v>
      </c>
      <c r="AY42" s="304"/>
      <c r="AZ42" s="325">
        <f>IF($BB$3="計画",AX42/4,IF($BB$3="実績",【記載例】通所介護!AX42/(【記載例】通所介護!$BB$8/7),""))</f>
        <v>7.0000000000000089</v>
      </c>
      <c r="BA42" s="326"/>
      <c r="BB42" s="284"/>
      <c r="BC42" s="285"/>
      <c r="BD42" s="285"/>
      <c r="BE42" s="285"/>
      <c r="BF42" s="286"/>
    </row>
    <row r="43" spans="2:58" ht="20.25" customHeight="1" x14ac:dyDescent="0.4">
      <c r="B43" s="327">
        <f>B40+1</f>
        <v>8</v>
      </c>
      <c r="C43" s="328"/>
      <c r="D43" s="329"/>
      <c r="E43" s="330"/>
      <c r="F43" s="186"/>
      <c r="G43" s="331" t="s">
        <v>194</v>
      </c>
      <c r="H43" s="333" t="s">
        <v>32</v>
      </c>
      <c r="I43" s="314"/>
      <c r="J43" s="314"/>
      <c r="K43" s="315"/>
      <c r="L43" s="334" t="s">
        <v>205</v>
      </c>
      <c r="M43" s="335"/>
      <c r="N43" s="335"/>
      <c r="O43" s="336"/>
      <c r="P43" s="340" t="s">
        <v>50</v>
      </c>
      <c r="Q43" s="341"/>
      <c r="R43" s="342"/>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43"/>
      <c r="AY43" s="344"/>
      <c r="AZ43" s="345"/>
      <c r="BA43" s="346"/>
      <c r="BB43" s="352"/>
      <c r="BC43" s="353"/>
      <c r="BD43" s="353"/>
      <c r="BE43" s="353"/>
      <c r="BF43" s="354"/>
    </row>
    <row r="44" spans="2:58" ht="20.25" customHeight="1" x14ac:dyDescent="0.4">
      <c r="B44" s="327"/>
      <c r="C44" s="355" t="s">
        <v>76</v>
      </c>
      <c r="D44" s="356"/>
      <c r="E44" s="357"/>
      <c r="F44" s="184"/>
      <c r="G44" s="309"/>
      <c r="H44" s="313"/>
      <c r="I44" s="314"/>
      <c r="J44" s="314"/>
      <c r="K44" s="315"/>
      <c r="L44" s="319"/>
      <c r="M44" s="320"/>
      <c r="N44" s="320"/>
      <c r="O44" s="321"/>
      <c r="P44" s="290" t="s">
        <v>15</v>
      </c>
      <c r="Q44" s="291"/>
      <c r="R44" s="292"/>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3">
        <f>IF($BB$3="計画",SUM(S44:AT44),IF($BB$3="実績",SUM(S44:AW44),""))</f>
        <v>160</v>
      </c>
      <c r="AY44" s="294"/>
      <c r="AZ44" s="295">
        <f>IF($BB$3="計画",AX44/4,IF($BB$3="実績",【記載例】通所介護!AX44/(【記載例】通所介護!$BB$8/7),""))</f>
        <v>40</v>
      </c>
      <c r="BA44" s="296"/>
      <c r="BB44" s="281"/>
      <c r="BC44" s="282"/>
      <c r="BD44" s="282"/>
      <c r="BE44" s="282"/>
      <c r="BF44" s="283"/>
    </row>
    <row r="45" spans="2:58" ht="20.25" customHeight="1" x14ac:dyDescent="0.4">
      <c r="B45" s="327"/>
      <c r="C45" s="297"/>
      <c r="D45" s="298"/>
      <c r="E45" s="299"/>
      <c r="F45" s="184" t="str">
        <f>C44</f>
        <v>介護職員</v>
      </c>
      <c r="G45" s="332"/>
      <c r="H45" s="313"/>
      <c r="I45" s="314"/>
      <c r="J45" s="314"/>
      <c r="K45" s="315"/>
      <c r="L45" s="337"/>
      <c r="M45" s="338"/>
      <c r="N45" s="338"/>
      <c r="O45" s="339"/>
      <c r="P45" s="300" t="s">
        <v>51</v>
      </c>
      <c r="Q45" s="301"/>
      <c r="R45" s="302"/>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3">
        <f>IF($BB$3="計画",SUM(S45:AT45),IF($BB$3="実績",SUM(S45:AW45),""))</f>
        <v>140.0000000000002</v>
      </c>
      <c r="AY45" s="304"/>
      <c r="AZ45" s="325">
        <f>IF($BB$3="計画",AX45/4,IF($BB$3="実績",【記載例】通所介護!AX45/(【記載例】通所介護!$BB$8/7),""))</f>
        <v>35.00000000000005</v>
      </c>
      <c r="BA45" s="326"/>
      <c r="BB45" s="284"/>
      <c r="BC45" s="285"/>
      <c r="BD45" s="285"/>
      <c r="BE45" s="285"/>
      <c r="BF45" s="286"/>
    </row>
    <row r="46" spans="2:58" ht="20.25" customHeight="1" x14ac:dyDescent="0.4">
      <c r="B46" s="327">
        <f>B43+1</f>
        <v>9</v>
      </c>
      <c r="C46" s="328"/>
      <c r="D46" s="329"/>
      <c r="E46" s="330"/>
      <c r="F46" s="186"/>
      <c r="G46" s="331" t="s">
        <v>194</v>
      </c>
      <c r="H46" s="333" t="s">
        <v>133</v>
      </c>
      <c r="I46" s="314"/>
      <c r="J46" s="314"/>
      <c r="K46" s="315"/>
      <c r="L46" s="334" t="s">
        <v>206</v>
      </c>
      <c r="M46" s="335"/>
      <c r="N46" s="335"/>
      <c r="O46" s="336"/>
      <c r="P46" s="340" t="s">
        <v>50</v>
      </c>
      <c r="Q46" s="341"/>
      <c r="R46" s="342"/>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43"/>
      <c r="AY46" s="344"/>
      <c r="AZ46" s="345"/>
      <c r="BA46" s="346"/>
      <c r="BB46" s="352"/>
      <c r="BC46" s="353"/>
      <c r="BD46" s="353"/>
      <c r="BE46" s="353"/>
      <c r="BF46" s="354"/>
    </row>
    <row r="47" spans="2:58" ht="20.25" customHeight="1" x14ac:dyDescent="0.4">
      <c r="B47" s="327"/>
      <c r="C47" s="355" t="s">
        <v>76</v>
      </c>
      <c r="D47" s="356"/>
      <c r="E47" s="357"/>
      <c r="F47" s="184"/>
      <c r="G47" s="309"/>
      <c r="H47" s="313"/>
      <c r="I47" s="314"/>
      <c r="J47" s="314"/>
      <c r="K47" s="315"/>
      <c r="L47" s="319"/>
      <c r="M47" s="320"/>
      <c r="N47" s="320"/>
      <c r="O47" s="321"/>
      <c r="P47" s="290" t="s">
        <v>15</v>
      </c>
      <c r="Q47" s="291"/>
      <c r="R47" s="292"/>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3">
        <f>IF($BB$3="計画",SUM(S47:AT47),IF($BB$3="実績",SUM(S47:AW47),""))</f>
        <v>160</v>
      </c>
      <c r="AY47" s="294"/>
      <c r="AZ47" s="295">
        <f>IF($BB$3="計画",AX47/4,IF($BB$3="実績",【記載例】通所介護!AX47/(【記載例】通所介護!$BB$8/7),""))</f>
        <v>40</v>
      </c>
      <c r="BA47" s="296"/>
      <c r="BB47" s="281"/>
      <c r="BC47" s="282"/>
      <c r="BD47" s="282"/>
      <c r="BE47" s="282"/>
      <c r="BF47" s="283"/>
    </row>
    <row r="48" spans="2:58" ht="20.25" customHeight="1" x14ac:dyDescent="0.4">
      <c r="B48" s="327"/>
      <c r="C48" s="297"/>
      <c r="D48" s="298"/>
      <c r="E48" s="299"/>
      <c r="F48" s="184" t="str">
        <f>C47</f>
        <v>介護職員</v>
      </c>
      <c r="G48" s="332"/>
      <c r="H48" s="313"/>
      <c r="I48" s="314"/>
      <c r="J48" s="314"/>
      <c r="K48" s="315"/>
      <c r="L48" s="337"/>
      <c r="M48" s="338"/>
      <c r="N48" s="338"/>
      <c r="O48" s="339"/>
      <c r="P48" s="300" t="s">
        <v>51</v>
      </c>
      <c r="Q48" s="301"/>
      <c r="R48" s="302"/>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3">
        <f>IF($BB$3="計画",SUM(S48:AT48),IF($BB$3="実績",SUM(S48:AW48),""))</f>
        <v>140.0000000000002</v>
      </c>
      <c r="AY48" s="304"/>
      <c r="AZ48" s="325">
        <f>IF($BB$3="計画",AX48/4,IF($BB$3="実績",【記載例】通所介護!AX48/(【記載例】通所介護!$BB$8/7),""))</f>
        <v>35.00000000000005</v>
      </c>
      <c r="BA48" s="326"/>
      <c r="BB48" s="284"/>
      <c r="BC48" s="285"/>
      <c r="BD48" s="285"/>
      <c r="BE48" s="285"/>
      <c r="BF48" s="286"/>
    </row>
    <row r="49" spans="2:58" ht="20.25" customHeight="1" x14ac:dyDescent="0.4">
      <c r="B49" s="327">
        <f>B46+1</f>
        <v>10</v>
      </c>
      <c r="C49" s="328"/>
      <c r="D49" s="329"/>
      <c r="E49" s="330"/>
      <c r="F49" s="186"/>
      <c r="G49" s="331" t="s">
        <v>193</v>
      </c>
      <c r="H49" s="333" t="s">
        <v>14</v>
      </c>
      <c r="I49" s="314"/>
      <c r="J49" s="314"/>
      <c r="K49" s="315"/>
      <c r="L49" s="334" t="s">
        <v>202</v>
      </c>
      <c r="M49" s="335"/>
      <c r="N49" s="335"/>
      <c r="O49" s="336"/>
      <c r="P49" s="340" t="s">
        <v>50</v>
      </c>
      <c r="Q49" s="341"/>
      <c r="R49" s="342"/>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43"/>
      <c r="AY49" s="344"/>
      <c r="AZ49" s="345"/>
      <c r="BA49" s="346"/>
      <c r="BB49" s="352" t="s">
        <v>213</v>
      </c>
      <c r="BC49" s="353"/>
      <c r="BD49" s="353"/>
      <c r="BE49" s="353"/>
      <c r="BF49" s="354"/>
    </row>
    <row r="50" spans="2:58" ht="20.25" customHeight="1" x14ac:dyDescent="0.4">
      <c r="B50" s="327"/>
      <c r="C50" s="355" t="s">
        <v>77</v>
      </c>
      <c r="D50" s="356"/>
      <c r="E50" s="357"/>
      <c r="F50" s="184"/>
      <c r="G50" s="309"/>
      <c r="H50" s="313"/>
      <c r="I50" s="314"/>
      <c r="J50" s="314"/>
      <c r="K50" s="315"/>
      <c r="L50" s="319"/>
      <c r="M50" s="320"/>
      <c r="N50" s="320"/>
      <c r="O50" s="321"/>
      <c r="P50" s="290" t="s">
        <v>15</v>
      </c>
      <c r="Q50" s="291"/>
      <c r="R50" s="292"/>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3">
        <f>IF($BB$3="計画",SUM(S50:AT50),IF($BB$3="実績",SUM(S50:AW50),""))</f>
        <v>64</v>
      </c>
      <c r="AY50" s="294"/>
      <c r="AZ50" s="295">
        <f>IF($BB$3="計画",AX50/4,IF($BB$3="実績",【記載例】通所介護!AX50/(【記載例】通所介護!$BB$8/7),""))</f>
        <v>16</v>
      </c>
      <c r="BA50" s="296"/>
      <c r="BB50" s="281"/>
      <c r="BC50" s="282"/>
      <c r="BD50" s="282"/>
      <c r="BE50" s="282"/>
      <c r="BF50" s="283"/>
    </row>
    <row r="51" spans="2:58" ht="20.25" customHeight="1" x14ac:dyDescent="0.4">
      <c r="B51" s="327"/>
      <c r="C51" s="297"/>
      <c r="D51" s="298"/>
      <c r="E51" s="299"/>
      <c r="F51" s="184" t="str">
        <f>C50</f>
        <v>機能訓練指導員</v>
      </c>
      <c r="G51" s="332"/>
      <c r="H51" s="313"/>
      <c r="I51" s="314"/>
      <c r="J51" s="314"/>
      <c r="K51" s="315"/>
      <c r="L51" s="337"/>
      <c r="M51" s="338"/>
      <c r="N51" s="338"/>
      <c r="O51" s="339"/>
      <c r="P51" s="300" t="s">
        <v>51</v>
      </c>
      <c r="Q51" s="301"/>
      <c r="R51" s="302"/>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3">
        <f>IF($BB$3="計画",SUM(S51:AT51),IF($BB$3="実績",SUM(S51:AW51),""))</f>
        <v>48</v>
      </c>
      <c r="AY51" s="304"/>
      <c r="AZ51" s="325">
        <f>IF($BB$3="計画",AX51/4,IF($BB$3="実績",【記載例】通所介護!AX51/(【記載例】通所介護!$BB$8/7),""))</f>
        <v>12</v>
      </c>
      <c r="BA51" s="326"/>
      <c r="BB51" s="284"/>
      <c r="BC51" s="285"/>
      <c r="BD51" s="285"/>
      <c r="BE51" s="285"/>
      <c r="BF51" s="286"/>
    </row>
    <row r="52" spans="2:58" ht="20.25" customHeight="1" x14ac:dyDescent="0.4">
      <c r="B52" s="327">
        <f>B49+1</f>
        <v>11</v>
      </c>
      <c r="C52" s="328"/>
      <c r="D52" s="329"/>
      <c r="E52" s="330"/>
      <c r="F52" s="186"/>
      <c r="G52" s="331" t="s">
        <v>235</v>
      </c>
      <c r="H52" s="333" t="s">
        <v>14</v>
      </c>
      <c r="I52" s="314"/>
      <c r="J52" s="314"/>
      <c r="K52" s="315"/>
      <c r="L52" s="334" t="s">
        <v>204</v>
      </c>
      <c r="M52" s="335"/>
      <c r="N52" s="335"/>
      <c r="O52" s="336"/>
      <c r="P52" s="340" t="s">
        <v>50</v>
      </c>
      <c r="Q52" s="341"/>
      <c r="R52" s="342"/>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43"/>
      <c r="AY52" s="344"/>
      <c r="AZ52" s="345"/>
      <c r="BA52" s="346"/>
      <c r="BB52" s="352" t="s">
        <v>208</v>
      </c>
      <c r="BC52" s="353"/>
      <c r="BD52" s="353"/>
      <c r="BE52" s="353"/>
      <c r="BF52" s="354"/>
    </row>
    <row r="53" spans="2:58" ht="20.25" customHeight="1" x14ac:dyDescent="0.4">
      <c r="B53" s="327"/>
      <c r="C53" s="355" t="s">
        <v>77</v>
      </c>
      <c r="D53" s="356"/>
      <c r="E53" s="357"/>
      <c r="F53" s="184"/>
      <c r="G53" s="309"/>
      <c r="H53" s="313"/>
      <c r="I53" s="314"/>
      <c r="J53" s="314"/>
      <c r="K53" s="315"/>
      <c r="L53" s="319"/>
      <c r="M53" s="320"/>
      <c r="N53" s="320"/>
      <c r="O53" s="321"/>
      <c r="P53" s="290" t="s">
        <v>15</v>
      </c>
      <c r="Q53" s="291"/>
      <c r="R53" s="292"/>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3">
        <f>IF($BB$3="計画",SUM(S53:AT53),IF($BB$3="実績",SUM(S53:AW53),""))</f>
        <v>48</v>
      </c>
      <c r="AY53" s="294"/>
      <c r="AZ53" s="295">
        <f>IF($BB$3="計画",AX53/4,IF($BB$3="実績",【記載例】通所介護!AX53/(【記載例】通所介護!$BB$8/7),""))</f>
        <v>12</v>
      </c>
      <c r="BA53" s="296"/>
      <c r="BB53" s="281"/>
      <c r="BC53" s="282"/>
      <c r="BD53" s="282"/>
      <c r="BE53" s="282"/>
      <c r="BF53" s="283"/>
    </row>
    <row r="54" spans="2:58" ht="20.25" customHeight="1" x14ac:dyDescent="0.4">
      <c r="B54" s="327"/>
      <c r="C54" s="297"/>
      <c r="D54" s="298"/>
      <c r="E54" s="299"/>
      <c r="F54" s="184" t="str">
        <f>C53</f>
        <v>機能訓練指導員</v>
      </c>
      <c r="G54" s="332"/>
      <c r="H54" s="313"/>
      <c r="I54" s="314"/>
      <c r="J54" s="314"/>
      <c r="K54" s="315"/>
      <c r="L54" s="337"/>
      <c r="M54" s="338"/>
      <c r="N54" s="338"/>
      <c r="O54" s="339"/>
      <c r="P54" s="300" t="s">
        <v>51</v>
      </c>
      <c r="Q54" s="301"/>
      <c r="R54" s="302"/>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3">
        <f>IF($BB$3="計画",SUM(S54:AT54),IF($BB$3="実績",SUM(S54:AW54),""))</f>
        <v>36</v>
      </c>
      <c r="AY54" s="304"/>
      <c r="AZ54" s="325">
        <f>IF($BB$3="計画",AX54/4,IF($BB$3="実績",【記載例】通所介護!AX54/(【記載例】通所介護!$BB$8/7),""))</f>
        <v>9</v>
      </c>
      <c r="BA54" s="326"/>
      <c r="BB54" s="284"/>
      <c r="BC54" s="285"/>
      <c r="BD54" s="285"/>
      <c r="BE54" s="285"/>
      <c r="BF54" s="286"/>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3">
        <f>IF($BB$3="計画",SUM(S56:AT56),IF($BB$3="実績",SUM(S56:AW56),""))</f>
        <v>0</v>
      </c>
      <c r="AY56" s="294"/>
      <c r="AZ56" s="295">
        <f>IF($BB$3="計画",AX56/4,IF($BB$3="実績",【記載例】通所介護!AX56/(【記載例】通所介護!$BB$8/7),""))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3">
        <f>IF($BB$3="計画",SUM(S57:AT57),IF($BB$3="実績",SUM(S57:AW57),""))</f>
        <v>0</v>
      </c>
      <c r="AY57" s="304"/>
      <c r="AZ57" s="325">
        <f>IF($BB$3="計画",AX57/4,IF($BB$3="実績",【記載例】通所介護!AX57/(【記載例】通所介護!$BB$8/7),""))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3">
        <f>IF($BB$3="計画",SUM(S59:AT59),IF($BB$3="実績",SUM(S59:AW59),""))</f>
        <v>0</v>
      </c>
      <c r="AY59" s="294"/>
      <c r="AZ59" s="295">
        <f>IF($BB$3="計画",AX59/4,IF($BB$3="実績",【記載例】通所介護!AX59/(【記載例】通所介護!$BB$8/7),""))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373">
        <f>IF($BB$3="計画",SUM(S60:AT60),IF($BB$3="実績",SUM(S60:AW60),""))</f>
        <v>0</v>
      </c>
      <c r="AY60" s="374"/>
      <c r="AZ60" s="375">
        <f>IF($BB$3="計画",AX60/4,IF($BB$3="実績",【記載例】通所介護!AX60/(【記載例】通所介護!$BB$8/7),""))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379">
        <f>IF(SUMIF($C$22:$C$60, "生活相談員", AX22:AY60)=0,"",SUMIF($C$22:$C$60,"生活相談員",AX22:AY60))</f>
        <v>224</v>
      </c>
      <c r="AY62" s="380"/>
      <c r="AZ62" s="381">
        <f>IF(AX62="","",IF($BB$3="計画",AX62/4,IF($BB$3="実績",AX62/(【記載例】通所介護!$BB$8/7),"")))</f>
        <v>56</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385">
        <f>IF(SUMIF($C$22:$C$60, "介護職員", AX22:AX60)=0,"",SUMIF($C$22:$C$60, "介護職員", AX22:AX60))</f>
        <v>448</v>
      </c>
      <c r="AY63" s="386"/>
      <c r="AZ63" s="387">
        <f>IF(AX63="","",IF($BB$3="計画",AX63/4,IF($BB$3="実績",AX63/(【記載例】通所介護!$BB$8/7),"")))</f>
        <v>112</v>
      </c>
      <c r="BA63" s="38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5</v>
      </c>
      <c r="M69" s="273"/>
      <c r="N69" s="273"/>
      <c r="O69" s="273"/>
      <c r="P69" s="273"/>
      <c r="Q69" s="273"/>
      <c r="R69" s="274"/>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B68:K72"/>
    <mergeCell ref="L68:R68"/>
    <mergeCell ref="L69:R69"/>
    <mergeCell ref="L70:R70"/>
    <mergeCell ref="L71:R71"/>
    <mergeCell ref="L72:R72"/>
    <mergeCell ref="H65:R65"/>
    <mergeCell ref="H66:R66"/>
    <mergeCell ref="H67:R67"/>
    <mergeCell ref="AX60:AY60"/>
    <mergeCell ref="AZ60:BA60"/>
    <mergeCell ref="H62:R62"/>
    <mergeCell ref="AX62:AY62"/>
    <mergeCell ref="AZ62:BA62"/>
    <mergeCell ref="H63:R63"/>
    <mergeCell ref="AX63:AY63"/>
    <mergeCell ref="AZ63:BA63"/>
    <mergeCell ref="H64:R64"/>
    <mergeCell ref="AX64:BA7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tabSelected="1" view="pageBreakPreview" zoomScale="70" zoomScaleNormal="70" zoomScaleSheetLayoutView="70" workbookViewId="0">
      <selection activeCell="B2" sqref="B2"/>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B1" s="15" t="s">
        <v>236</v>
      </c>
      <c r="C1" s="15"/>
      <c r="D1" s="15"/>
      <c r="E1" s="15"/>
      <c r="F1" s="15"/>
      <c r="G1" s="15"/>
      <c r="H1" s="5"/>
      <c r="J1" s="5"/>
      <c r="K1" s="16" t="s">
        <v>0</v>
      </c>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3</v>
      </c>
      <c r="AA2" s="207"/>
      <c r="AB2" s="39" t="s">
        <v>81</v>
      </c>
      <c r="AC2" s="208">
        <f>IF(Z2=0,"",YEAR(DATE(2018+Z2,1,1)))</f>
        <v>2021</v>
      </c>
      <c r="AD2" s="208"/>
      <c r="AE2" s="40" t="s">
        <v>82</v>
      </c>
      <c r="AF2" s="40" t="s">
        <v>1</v>
      </c>
      <c r="AG2" s="207">
        <v>4</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30</v>
      </c>
      <c r="BC8" s="229"/>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15" t="s">
        <v>137</v>
      </c>
      <c r="C12" s="416"/>
      <c r="D12" s="416"/>
      <c r="E12" s="416"/>
      <c r="F12" s="416"/>
      <c r="G12" s="416"/>
      <c r="H12" s="416"/>
      <c r="I12" s="416"/>
      <c r="J12" s="416"/>
      <c r="K12" s="416"/>
      <c r="L12" s="416"/>
      <c r="M12" s="416"/>
      <c r="N12" s="416"/>
      <c r="O12" s="416"/>
      <c r="P12" s="416"/>
      <c r="Q12" s="416"/>
      <c r="R12" s="416"/>
      <c r="S12" s="416"/>
      <c r="T12" s="416"/>
      <c r="U12" s="416"/>
      <c r="V12" s="417"/>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418"/>
      <c r="C13" s="419"/>
      <c r="D13" s="419"/>
      <c r="E13" s="419"/>
      <c r="F13" s="419"/>
      <c r="G13" s="419"/>
      <c r="H13" s="419"/>
      <c r="I13" s="419"/>
      <c r="J13" s="419"/>
      <c r="K13" s="419"/>
      <c r="L13" s="419"/>
      <c r="M13" s="419"/>
      <c r="N13" s="419"/>
      <c r="O13" s="419"/>
      <c r="P13" s="419"/>
      <c r="Q13" s="419"/>
      <c r="R13" s="419"/>
      <c r="S13" s="419"/>
      <c r="T13" s="419"/>
      <c r="U13" s="419"/>
      <c r="V13" s="420"/>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1" t="s">
        <v>138</v>
      </c>
      <c r="C14" s="422"/>
      <c r="D14" s="422"/>
      <c r="E14" s="422"/>
      <c r="F14" s="422"/>
      <c r="G14" s="422"/>
      <c r="H14" s="422"/>
      <c r="I14" s="422"/>
      <c r="J14" s="422"/>
      <c r="K14" s="422"/>
      <c r="L14" s="422"/>
      <c r="M14" s="422"/>
      <c r="N14" s="422"/>
      <c r="O14" s="422"/>
      <c r="P14" s="422"/>
      <c r="Q14" s="422"/>
      <c r="R14" s="422"/>
      <c r="S14" s="422"/>
      <c r="T14" s="422"/>
      <c r="U14" s="422"/>
      <c r="V14" s="423"/>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c r="AV14" s="214"/>
      <c r="AW14" s="215"/>
      <c r="AX14" s="85" t="s">
        <v>2</v>
      </c>
      <c r="AY14" s="213"/>
      <c r="AZ14" s="214"/>
      <c r="BA14" s="215"/>
      <c r="BB14" s="84" t="s">
        <v>24</v>
      </c>
      <c r="BC14" s="216">
        <f>(AY14-AU14)*24</f>
        <v>0</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37"/>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38"/>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38"/>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38"/>
      <c r="G20" s="249"/>
      <c r="H20" s="252"/>
      <c r="I20" s="243"/>
      <c r="J20" s="243"/>
      <c r="K20" s="244"/>
      <c r="L20" s="252"/>
      <c r="M20" s="243"/>
      <c r="N20" s="243"/>
      <c r="O20" s="255"/>
      <c r="P20" s="242"/>
      <c r="Q20" s="243"/>
      <c r="R20" s="255"/>
      <c r="S20" s="11">
        <f>WEEKDAY(DATE($AC$2,$AG$2,1))</f>
        <v>5</v>
      </c>
      <c r="T20" s="12">
        <f>WEEKDAY(DATE($AC$2,$AG$2,2))</f>
        <v>6</v>
      </c>
      <c r="U20" s="12">
        <f>WEEKDAY(DATE($AC$2,$AG$2,3))</f>
        <v>7</v>
      </c>
      <c r="V20" s="12">
        <f>WEEKDAY(DATE($AC$2,$AG$2,4))</f>
        <v>1</v>
      </c>
      <c r="W20" s="12">
        <f>WEEKDAY(DATE($AC$2,$AG$2,5))</f>
        <v>2</v>
      </c>
      <c r="X20" s="12">
        <f>WEEKDAY(DATE($AC$2,$AG$2,6))</f>
        <v>3</v>
      </c>
      <c r="Y20" s="13">
        <f>WEEKDAY(DATE($AC$2,$AG$2,7))</f>
        <v>4</v>
      </c>
      <c r="Z20" s="11">
        <f>WEEKDAY(DATE($AC$2,$AG$2,8))</f>
        <v>5</v>
      </c>
      <c r="AA20" s="12">
        <f>WEEKDAY(DATE($AC$2,$AG$2,9))</f>
        <v>6</v>
      </c>
      <c r="AB20" s="12">
        <f>WEEKDAY(DATE($AC$2,$AG$2,10))</f>
        <v>7</v>
      </c>
      <c r="AC20" s="12">
        <f>WEEKDAY(DATE($AC$2,$AG$2,11))</f>
        <v>1</v>
      </c>
      <c r="AD20" s="12">
        <f>WEEKDAY(DATE($AC$2,$AG$2,12))</f>
        <v>2</v>
      </c>
      <c r="AE20" s="12">
        <f>WEEKDAY(DATE($AC$2,$AG$2,13))</f>
        <v>3</v>
      </c>
      <c r="AF20" s="13">
        <f>WEEKDAY(DATE($AC$2,$AG$2,14))</f>
        <v>4</v>
      </c>
      <c r="AG20" s="11">
        <f>WEEKDAY(DATE($AC$2,$AG$2,15))</f>
        <v>5</v>
      </c>
      <c r="AH20" s="12">
        <f>WEEKDAY(DATE($AC$2,$AG$2,16))</f>
        <v>6</v>
      </c>
      <c r="AI20" s="12">
        <f>WEEKDAY(DATE($AC$2,$AG$2,17))</f>
        <v>7</v>
      </c>
      <c r="AJ20" s="12">
        <f>WEEKDAY(DATE($AC$2,$AG$2,18))</f>
        <v>1</v>
      </c>
      <c r="AK20" s="12">
        <f>WEEKDAY(DATE($AC$2,$AG$2,19))</f>
        <v>2</v>
      </c>
      <c r="AL20" s="12">
        <f>WEEKDAY(DATE($AC$2,$AG$2,20))</f>
        <v>3</v>
      </c>
      <c r="AM20" s="13">
        <f>WEEKDAY(DATE($AC$2,$AG$2,21))</f>
        <v>4</v>
      </c>
      <c r="AN20" s="11">
        <f>WEEKDAY(DATE($AC$2,$AG$2,22))</f>
        <v>5</v>
      </c>
      <c r="AO20" s="12">
        <f>WEEKDAY(DATE($AC$2,$AG$2,23))</f>
        <v>6</v>
      </c>
      <c r="AP20" s="12">
        <f>WEEKDAY(DATE($AC$2,$AG$2,24))</f>
        <v>7</v>
      </c>
      <c r="AQ20" s="12">
        <f>WEEKDAY(DATE($AC$2,$AG$2,25))</f>
        <v>1</v>
      </c>
      <c r="AR20" s="12">
        <f>WEEKDAY(DATE($AC$2,$AG$2,26))</f>
        <v>2</v>
      </c>
      <c r="AS20" s="12">
        <f>WEEKDAY(DATE($AC$2,$AG$2,27))</f>
        <v>3</v>
      </c>
      <c r="AT20" s="13">
        <f>WEEKDAY(DATE($AC$2,$AG$2,28))</f>
        <v>4</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35"/>
      <c r="G21" s="250"/>
      <c r="H21" s="253"/>
      <c r="I21" s="246"/>
      <c r="J21" s="246"/>
      <c r="K21" s="247"/>
      <c r="L21" s="253"/>
      <c r="M21" s="246"/>
      <c r="N21" s="246"/>
      <c r="O21" s="256"/>
      <c r="P21" s="245"/>
      <c r="Q21" s="246"/>
      <c r="R21" s="256"/>
      <c r="S21" s="48" t="str">
        <f>IF(S20=1,"日",IF(S20=2,"月",IF(S20=3,"火",IF(S20=4,"水",IF(S20=5,"木",IF(S20=6,"金","土"))))))</f>
        <v>木</v>
      </c>
      <c r="T21" s="49" t="str">
        <f t="shared" ref="T21:AT21" si="0">IF(T20=1,"日",IF(T20=2,"月",IF(T20=3,"火",IF(T20=4,"水",IF(T20=5,"木",IF(T20=6,"金","土"))))))</f>
        <v>金</v>
      </c>
      <c r="U21" s="49" t="str">
        <f t="shared" si="0"/>
        <v>土</v>
      </c>
      <c r="V21" s="49" t="str">
        <f t="shared" si="0"/>
        <v>日</v>
      </c>
      <c r="W21" s="49" t="str">
        <f t="shared" si="0"/>
        <v>月</v>
      </c>
      <c r="X21" s="49" t="str">
        <f t="shared" si="0"/>
        <v>火</v>
      </c>
      <c r="Y21" s="50" t="str">
        <f t="shared" si="0"/>
        <v>水</v>
      </c>
      <c r="Z21" s="48" t="str">
        <f>IF(Z20=1,"日",IF(Z20=2,"月",IF(Z20=3,"火",IF(Z20=4,"水",IF(Z20=5,"木",IF(Z20=6,"金","土"))))))</f>
        <v>木</v>
      </c>
      <c r="AA21" s="49" t="str">
        <f t="shared" si="0"/>
        <v>金</v>
      </c>
      <c r="AB21" s="49" t="str">
        <f t="shared" si="0"/>
        <v>土</v>
      </c>
      <c r="AC21" s="49" t="str">
        <f t="shared" si="0"/>
        <v>日</v>
      </c>
      <c r="AD21" s="49" t="str">
        <f t="shared" si="0"/>
        <v>月</v>
      </c>
      <c r="AE21" s="49" t="str">
        <f t="shared" si="0"/>
        <v>火</v>
      </c>
      <c r="AF21" s="50" t="str">
        <f t="shared" si="0"/>
        <v>水</v>
      </c>
      <c r="AG21" s="48" t="str">
        <f>IF(AG20=1,"日",IF(AG20=2,"月",IF(AG20=3,"火",IF(AG20=4,"水",IF(AG20=5,"木",IF(AG20=6,"金","土"))))))</f>
        <v>木</v>
      </c>
      <c r="AH21" s="49" t="str">
        <f t="shared" si="0"/>
        <v>金</v>
      </c>
      <c r="AI21" s="49" t="str">
        <f t="shared" si="0"/>
        <v>土</v>
      </c>
      <c r="AJ21" s="49" t="str">
        <f t="shared" si="0"/>
        <v>日</v>
      </c>
      <c r="AK21" s="49" t="str">
        <f t="shared" si="0"/>
        <v>月</v>
      </c>
      <c r="AL21" s="49" t="str">
        <f t="shared" si="0"/>
        <v>火</v>
      </c>
      <c r="AM21" s="50" t="str">
        <f t="shared" si="0"/>
        <v>水</v>
      </c>
      <c r="AN21" s="48" t="str">
        <f>IF(AN20=1,"日",IF(AN20=2,"月",IF(AN20=3,"火",IF(AN20=4,"水",IF(AN20=5,"木",IF(AN20=6,"金","土"))))))</f>
        <v>木</v>
      </c>
      <c r="AO21" s="49" t="str">
        <f t="shared" si="0"/>
        <v>金</v>
      </c>
      <c r="AP21" s="49" t="str">
        <f t="shared" si="0"/>
        <v>土</v>
      </c>
      <c r="AQ21" s="49" t="str">
        <f t="shared" si="0"/>
        <v>日</v>
      </c>
      <c r="AR21" s="49" t="str">
        <f t="shared" si="0"/>
        <v>月</v>
      </c>
      <c r="AS21" s="49" t="str">
        <f t="shared" si="0"/>
        <v>火</v>
      </c>
      <c r="AT21" s="50" t="str">
        <f t="shared" si="0"/>
        <v>水</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c r="H22" s="310"/>
      <c r="I22" s="311"/>
      <c r="J22" s="311"/>
      <c r="K22" s="312"/>
      <c r="L22" s="316"/>
      <c r="M22" s="317"/>
      <c r="N22" s="317"/>
      <c r="O22" s="318"/>
      <c r="P22" s="322" t="s">
        <v>50</v>
      </c>
      <c r="Q22" s="323"/>
      <c r="R22" s="324"/>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48"/>
      <c r="AY22" s="349"/>
      <c r="AZ22" s="350"/>
      <c r="BA22" s="351"/>
      <c r="BB22" s="424"/>
      <c r="BC22" s="317"/>
      <c r="BD22" s="317"/>
      <c r="BE22" s="317"/>
      <c r="BF22" s="318"/>
    </row>
    <row r="23" spans="2:58" ht="20.25" customHeight="1" x14ac:dyDescent="0.4">
      <c r="B23" s="327"/>
      <c r="C23" s="287"/>
      <c r="D23" s="288"/>
      <c r="E23" s="289"/>
      <c r="F23" s="184"/>
      <c r="G23" s="309"/>
      <c r="H23" s="313"/>
      <c r="I23" s="314"/>
      <c r="J23" s="314"/>
      <c r="K23" s="315"/>
      <c r="L23" s="319"/>
      <c r="M23" s="320"/>
      <c r="N23" s="320"/>
      <c r="O23" s="321"/>
      <c r="P23" s="290" t="s">
        <v>15</v>
      </c>
      <c r="Q23" s="291"/>
      <c r="R23" s="292"/>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3">
        <f>IF($BB$3="計画",SUM(S23:AT23),IF($BB$3="実績",SUM(S23:AW23),""))</f>
        <v>0</v>
      </c>
      <c r="AY23" s="294"/>
      <c r="AZ23" s="295">
        <f>IF($BB$3="計画",AX23/4,IF($BB$3="実績",通所介護!AX23/(通所介護!$BB$8/7),""))</f>
        <v>0</v>
      </c>
      <c r="BA23" s="296"/>
      <c r="BB23" s="367"/>
      <c r="BC23" s="320"/>
      <c r="BD23" s="320"/>
      <c r="BE23" s="320"/>
      <c r="BF23" s="321"/>
    </row>
    <row r="24" spans="2:58" ht="20.25" customHeight="1" x14ac:dyDescent="0.4">
      <c r="B24" s="327"/>
      <c r="C24" s="297"/>
      <c r="D24" s="298"/>
      <c r="E24" s="299"/>
      <c r="F24" s="185">
        <f>C23</f>
        <v>0</v>
      </c>
      <c r="G24" s="309"/>
      <c r="H24" s="313"/>
      <c r="I24" s="314"/>
      <c r="J24" s="314"/>
      <c r="K24" s="315"/>
      <c r="L24" s="319"/>
      <c r="M24" s="320"/>
      <c r="N24" s="320"/>
      <c r="O24" s="321"/>
      <c r="P24" s="300" t="s">
        <v>51</v>
      </c>
      <c r="Q24" s="301"/>
      <c r="R24" s="302"/>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3">
        <f>IF($BB$3="計画",SUM(S24:AT24),IF($BB$3="実績",SUM(S24:AW24),""))</f>
        <v>0</v>
      </c>
      <c r="AY24" s="304"/>
      <c r="AZ24" s="325">
        <f>IF($BB$3="計画",AX24/4,IF($BB$3="実績",通所介護!AX24/(通所介護!$BB$8/7),""))</f>
        <v>0</v>
      </c>
      <c r="BA24" s="326"/>
      <c r="BB24" s="368"/>
      <c r="BC24" s="338"/>
      <c r="BD24" s="338"/>
      <c r="BE24" s="338"/>
      <c r="BF24" s="339"/>
    </row>
    <row r="25" spans="2:58" ht="20.25" customHeight="1" x14ac:dyDescent="0.4">
      <c r="B25" s="327">
        <f>B22+1</f>
        <v>2</v>
      </c>
      <c r="C25" s="328"/>
      <c r="D25" s="329"/>
      <c r="E25" s="330"/>
      <c r="F25" s="186"/>
      <c r="G25" s="331"/>
      <c r="H25" s="333"/>
      <c r="I25" s="314"/>
      <c r="J25" s="314"/>
      <c r="K25" s="315"/>
      <c r="L25" s="334"/>
      <c r="M25" s="335"/>
      <c r="N25" s="335"/>
      <c r="O25" s="336"/>
      <c r="P25" s="340" t="s">
        <v>50</v>
      </c>
      <c r="Q25" s="341"/>
      <c r="R25" s="342"/>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43"/>
      <c r="AY25" s="344"/>
      <c r="AZ25" s="345"/>
      <c r="BA25" s="346"/>
      <c r="BB25" s="366"/>
      <c r="BC25" s="335"/>
      <c r="BD25" s="335"/>
      <c r="BE25" s="335"/>
      <c r="BF25" s="336"/>
    </row>
    <row r="26" spans="2:58" ht="20.25" customHeight="1" x14ac:dyDescent="0.4">
      <c r="B26" s="327"/>
      <c r="C26" s="287"/>
      <c r="D26" s="288"/>
      <c r="E26" s="289"/>
      <c r="F26" s="184"/>
      <c r="G26" s="309"/>
      <c r="H26" s="313"/>
      <c r="I26" s="314"/>
      <c r="J26" s="314"/>
      <c r="K26" s="315"/>
      <c r="L26" s="319"/>
      <c r="M26" s="320"/>
      <c r="N26" s="320"/>
      <c r="O26" s="321"/>
      <c r="P26" s="290" t="s">
        <v>15</v>
      </c>
      <c r="Q26" s="291"/>
      <c r="R26" s="292"/>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3">
        <f>IF($BB$3="計画",SUM(S26:AT26),IF($BB$3="実績",SUM(S26:AW26),""))</f>
        <v>0</v>
      </c>
      <c r="AY26" s="294"/>
      <c r="AZ26" s="295">
        <f>IF($BB$3="計画",AX26/4,IF($BB$3="実績",通所介護!AX26/(通所介護!$BB$8/7),""))</f>
        <v>0</v>
      </c>
      <c r="BA26" s="296"/>
      <c r="BB26" s="367"/>
      <c r="BC26" s="320"/>
      <c r="BD26" s="320"/>
      <c r="BE26" s="320"/>
      <c r="BF26" s="321"/>
    </row>
    <row r="27" spans="2:58" ht="20.25" customHeight="1" x14ac:dyDescent="0.4">
      <c r="B27" s="327"/>
      <c r="C27" s="297"/>
      <c r="D27" s="298"/>
      <c r="E27" s="299"/>
      <c r="F27" s="184">
        <f>C26</f>
        <v>0</v>
      </c>
      <c r="G27" s="332"/>
      <c r="H27" s="313"/>
      <c r="I27" s="314"/>
      <c r="J27" s="314"/>
      <c r="K27" s="315"/>
      <c r="L27" s="337"/>
      <c r="M27" s="338"/>
      <c r="N27" s="338"/>
      <c r="O27" s="339"/>
      <c r="P27" s="300" t="s">
        <v>51</v>
      </c>
      <c r="Q27" s="301"/>
      <c r="R27" s="302"/>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3">
        <f>IF($BB$3="計画",SUM(S27:AT27),IF($BB$3="実績",SUM(S27:AW27),""))</f>
        <v>0</v>
      </c>
      <c r="AY27" s="304"/>
      <c r="AZ27" s="325">
        <f>IF($BB$3="計画",AX27/4,IF($BB$3="実績",通所介護!AX27/(通所介護!$BB$8/7),""))</f>
        <v>0</v>
      </c>
      <c r="BA27" s="326"/>
      <c r="BB27" s="368"/>
      <c r="BC27" s="338"/>
      <c r="BD27" s="338"/>
      <c r="BE27" s="338"/>
      <c r="BF27" s="339"/>
    </row>
    <row r="28" spans="2:58" ht="20.25" customHeight="1" x14ac:dyDescent="0.4">
      <c r="B28" s="327">
        <f>B25+1</f>
        <v>3</v>
      </c>
      <c r="C28" s="328"/>
      <c r="D28" s="329"/>
      <c r="E28" s="330"/>
      <c r="F28" s="186"/>
      <c r="G28" s="331"/>
      <c r="H28" s="333"/>
      <c r="I28" s="314"/>
      <c r="J28" s="314"/>
      <c r="K28" s="315"/>
      <c r="L28" s="334"/>
      <c r="M28" s="335"/>
      <c r="N28" s="335"/>
      <c r="O28" s="336"/>
      <c r="P28" s="340" t="s">
        <v>50</v>
      </c>
      <c r="Q28" s="341"/>
      <c r="R28" s="342"/>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43"/>
      <c r="AY28" s="344"/>
      <c r="AZ28" s="345"/>
      <c r="BA28" s="346"/>
      <c r="BB28" s="366"/>
      <c r="BC28" s="335"/>
      <c r="BD28" s="335"/>
      <c r="BE28" s="335"/>
      <c r="BF28" s="336"/>
    </row>
    <row r="29" spans="2:58" ht="20.25" customHeight="1" x14ac:dyDescent="0.4">
      <c r="B29" s="327"/>
      <c r="C29" s="355"/>
      <c r="D29" s="356"/>
      <c r="E29" s="357"/>
      <c r="F29" s="184"/>
      <c r="G29" s="309"/>
      <c r="H29" s="313"/>
      <c r="I29" s="314"/>
      <c r="J29" s="314"/>
      <c r="K29" s="315"/>
      <c r="L29" s="319"/>
      <c r="M29" s="320"/>
      <c r="N29" s="320"/>
      <c r="O29" s="321"/>
      <c r="P29" s="290" t="s">
        <v>15</v>
      </c>
      <c r="Q29" s="291"/>
      <c r="R29" s="292"/>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3">
        <f>IF($BB$3="計画",SUM(S29:AT29),IF($BB$3="実績",SUM(S29:AW29),""))</f>
        <v>0</v>
      </c>
      <c r="AY29" s="294"/>
      <c r="AZ29" s="295">
        <f>IF($BB$3="計画",AX29/4,IF($BB$3="実績",通所介護!AX29/(通所介護!$BB$8/7),""))</f>
        <v>0</v>
      </c>
      <c r="BA29" s="296"/>
      <c r="BB29" s="367"/>
      <c r="BC29" s="320"/>
      <c r="BD29" s="320"/>
      <c r="BE29" s="320"/>
      <c r="BF29" s="321"/>
    </row>
    <row r="30" spans="2:58" ht="20.25" customHeight="1" x14ac:dyDescent="0.4">
      <c r="B30" s="327"/>
      <c r="C30" s="297"/>
      <c r="D30" s="298"/>
      <c r="E30" s="299"/>
      <c r="F30" s="184">
        <f>C29</f>
        <v>0</v>
      </c>
      <c r="G30" s="332"/>
      <c r="H30" s="313"/>
      <c r="I30" s="314"/>
      <c r="J30" s="314"/>
      <c r="K30" s="315"/>
      <c r="L30" s="337"/>
      <c r="M30" s="338"/>
      <c r="N30" s="338"/>
      <c r="O30" s="339"/>
      <c r="P30" s="300" t="s">
        <v>51</v>
      </c>
      <c r="Q30" s="301"/>
      <c r="R30" s="302"/>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3">
        <f>IF($BB$3="計画",SUM(S30:AT30),IF($BB$3="実績",SUM(S30:AW30),""))</f>
        <v>0</v>
      </c>
      <c r="AY30" s="304"/>
      <c r="AZ30" s="325">
        <f>IF($BB$3="計画",AX30/4,IF($BB$3="実績",通所介護!AX30/(通所介護!$BB$8/7),""))</f>
        <v>0</v>
      </c>
      <c r="BA30" s="326"/>
      <c r="BB30" s="368"/>
      <c r="BC30" s="338"/>
      <c r="BD30" s="338"/>
      <c r="BE30" s="338"/>
      <c r="BF30" s="339"/>
    </row>
    <row r="31" spans="2:58" ht="20.25" customHeight="1" x14ac:dyDescent="0.4">
      <c r="B31" s="327">
        <f>B28+1</f>
        <v>4</v>
      </c>
      <c r="C31" s="328"/>
      <c r="D31" s="329"/>
      <c r="E31" s="330"/>
      <c r="F31" s="186"/>
      <c r="G31" s="331"/>
      <c r="H31" s="333"/>
      <c r="I31" s="314"/>
      <c r="J31" s="314"/>
      <c r="K31" s="315"/>
      <c r="L31" s="334"/>
      <c r="M31" s="335"/>
      <c r="N31" s="335"/>
      <c r="O31" s="336"/>
      <c r="P31" s="340" t="s">
        <v>50</v>
      </c>
      <c r="Q31" s="341"/>
      <c r="R31" s="342"/>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43"/>
      <c r="AY31" s="344"/>
      <c r="AZ31" s="345"/>
      <c r="BA31" s="346"/>
      <c r="BB31" s="366"/>
      <c r="BC31" s="335"/>
      <c r="BD31" s="335"/>
      <c r="BE31" s="335"/>
      <c r="BF31" s="336"/>
    </row>
    <row r="32" spans="2:58" ht="20.25" customHeight="1" x14ac:dyDescent="0.4">
      <c r="B32" s="327"/>
      <c r="C32" s="355"/>
      <c r="D32" s="356"/>
      <c r="E32" s="357"/>
      <c r="F32" s="184"/>
      <c r="G32" s="309"/>
      <c r="H32" s="313"/>
      <c r="I32" s="314"/>
      <c r="J32" s="314"/>
      <c r="K32" s="315"/>
      <c r="L32" s="319"/>
      <c r="M32" s="320"/>
      <c r="N32" s="320"/>
      <c r="O32" s="321"/>
      <c r="P32" s="290" t="s">
        <v>15</v>
      </c>
      <c r="Q32" s="291"/>
      <c r="R32" s="292"/>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3">
        <f>IF($BB$3="計画",SUM(S32:AT32),IF($BB$3="実績",SUM(S32:AW32),""))</f>
        <v>0</v>
      </c>
      <c r="AY32" s="294"/>
      <c r="AZ32" s="295">
        <f>IF($BB$3="計画",AX32/4,IF($BB$3="実績",通所介護!AX32/(通所介護!$BB$8/7),""))</f>
        <v>0</v>
      </c>
      <c r="BA32" s="296"/>
      <c r="BB32" s="367"/>
      <c r="BC32" s="320"/>
      <c r="BD32" s="320"/>
      <c r="BE32" s="320"/>
      <c r="BF32" s="321"/>
    </row>
    <row r="33" spans="2:58" ht="20.25" customHeight="1" x14ac:dyDescent="0.4">
      <c r="B33" s="327"/>
      <c r="C33" s="297"/>
      <c r="D33" s="298"/>
      <c r="E33" s="299"/>
      <c r="F33" s="184">
        <f>C32</f>
        <v>0</v>
      </c>
      <c r="G33" s="332"/>
      <c r="H33" s="313"/>
      <c r="I33" s="314"/>
      <c r="J33" s="314"/>
      <c r="K33" s="315"/>
      <c r="L33" s="337"/>
      <c r="M33" s="338"/>
      <c r="N33" s="338"/>
      <c r="O33" s="339"/>
      <c r="P33" s="300" t="s">
        <v>51</v>
      </c>
      <c r="Q33" s="301"/>
      <c r="R33" s="302"/>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3">
        <f>IF($BB$3="計画",SUM(S33:AT33),IF($BB$3="実績",SUM(S33:AW33),""))</f>
        <v>0</v>
      </c>
      <c r="AY33" s="304"/>
      <c r="AZ33" s="325">
        <f>IF($BB$3="計画",AX33/4,IF($BB$3="実績",通所介護!AX33/(通所介護!$BB$8/7),""))</f>
        <v>0</v>
      </c>
      <c r="BA33" s="326"/>
      <c r="BB33" s="368"/>
      <c r="BC33" s="338"/>
      <c r="BD33" s="338"/>
      <c r="BE33" s="338"/>
      <c r="BF33" s="339"/>
    </row>
    <row r="34" spans="2:58" ht="20.25" customHeight="1" x14ac:dyDescent="0.4">
      <c r="B34" s="327">
        <f>B31+1</f>
        <v>5</v>
      </c>
      <c r="C34" s="328"/>
      <c r="D34" s="329"/>
      <c r="E34" s="330"/>
      <c r="F34" s="186"/>
      <c r="G34" s="331"/>
      <c r="H34" s="333"/>
      <c r="I34" s="314"/>
      <c r="J34" s="314"/>
      <c r="K34" s="315"/>
      <c r="L34" s="334"/>
      <c r="M34" s="335"/>
      <c r="N34" s="335"/>
      <c r="O34" s="336"/>
      <c r="P34" s="340" t="s">
        <v>50</v>
      </c>
      <c r="Q34" s="341"/>
      <c r="R34" s="342"/>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43"/>
      <c r="AY34" s="344"/>
      <c r="AZ34" s="345"/>
      <c r="BA34" s="346"/>
      <c r="BB34" s="366"/>
      <c r="BC34" s="335"/>
      <c r="BD34" s="335"/>
      <c r="BE34" s="335"/>
      <c r="BF34" s="336"/>
    </row>
    <row r="35" spans="2:58" ht="20.25" customHeight="1" x14ac:dyDescent="0.4">
      <c r="B35" s="327"/>
      <c r="C35" s="355"/>
      <c r="D35" s="356"/>
      <c r="E35" s="357"/>
      <c r="F35" s="184"/>
      <c r="G35" s="309"/>
      <c r="H35" s="313"/>
      <c r="I35" s="314"/>
      <c r="J35" s="314"/>
      <c r="K35" s="315"/>
      <c r="L35" s="319"/>
      <c r="M35" s="320"/>
      <c r="N35" s="320"/>
      <c r="O35" s="321"/>
      <c r="P35" s="290" t="s">
        <v>15</v>
      </c>
      <c r="Q35" s="291"/>
      <c r="R35" s="292"/>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3">
        <f>IF($BB$3="計画",SUM(S35:AT35),IF($BB$3="実績",SUM(S35:AW35),""))</f>
        <v>0</v>
      </c>
      <c r="AY35" s="294"/>
      <c r="AZ35" s="295">
        <f>IF($BB$3="計画",AX35/4,IF($BB$3="実績",通所介護!AX35/(通所介護!$BB$8/7),""))</f>
        <v>0</v>
      </c>
      <c r="BA35" s="296"/>
      <c r="BB35" s="367"/>
      <c r="BC35" s="320"/>
      <c r="BD35" s="320"/>
      <c r="BE35" s="320"/>
      <c r="BF35" s="321"/>
    </row>
    <row r="36" spans="2:58" ht="20.25" customHeight="1" x14ac:dyDescent="0.4">
      <c r="B36" s="327"/>
      <c r="C36" s="297"/>
      <c r="D36" s="298"/>
      <c r="E36" s="299"/>
      <c r="F36" s="184">
        <f>C35</f>
        <v>0</v>
      </c>
      <c r="G36" s="332"/>
      <c r="H36" s="313"/>
      <c r="I36" s="314"/>
      <c r="J36" s="314"/>
      <c r="K36" s="315"/>
      <c r="L36" s="337"/>
      <c r="M36" s="338"/>
      <c r="N36" s="338"/>
      <c r="O36" s="339"/>
      <c r="P36" s="300" t="s">
        <v>51</v>
      </c>
      <c r="Q36" s="301"/>
      <c r="R36" s="302"/>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3">
        <f>IF($BB$3="計画",SUM(S36:AT36),IF($BB$3="実績",SUM(S36:AW36),""))</f>
        <v>0</v>
      </c>
      <c r="AY36" s="304"/>
      <c r="AZ36" s="325">
        <f>IF($BB$3="計画",AX36/4,IF($BB$3="実績",通所介護!AX36/(通所介護!$BB$8/7),""))</f>
        <v>0</v>
      </c>
      <c r="BA36" s="326"/>
      <c r="BB36" s="368"/>
      <c r="BC36" s="338"/>
      <c r="BD36" s="338"/>
      <c r="BE36" s="338"/>
      <c r="BF36" s="339"/>
    </row>
    <row r="37" spans="2:58" ht="20.25" customHeight="1" x14ac:dyDescent="0.4">
      <c r="B37" s="327">
        <f>B34+1</f>
        <v>6</v>
      </c>
      <c r="C37" s="328"/>
      <c r="D37" s="329"/>
      <c r="E37" s="330"/>
      <c r="F37" s="186"/>
      <c r="G37" s="331"/>
      <c r="H37" s="333"/>
      <c r="I37" s="314"/>
      <c r="J37" s="314"/>
      <c r="K37" s="315"/>
      <c r="L37" s="334"/>
      <c r="M37" s="335"/>
      <c r="N37" s="335"/>
      <c r="O37" s="336"/>
      <c r="P37" s="340" t="s">
        <v>50</v>
      </c>
      <c r="Q37" s="341"/>
      <c r="R37" s="342"/>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43"/>
      <c r="AY37" s="344"/>
      <c r="AZ37" s="345"/>
      <c r="BA37" s="346"/>
      <c r="BB37" s="366"/>
      <c r="BC37" s="335"/>
      <c r="BD37" s="335"/>
      <c r="BE37" s="335"/>
      <c r="BF37" s="336"/>
    </row>
    <row r="38" spans="2:58" ht="20.25" customHeight="1" x14ac:dyDescent="0.4">
      <c r="B38" s="327"/>
      <c r="C38" s="355"/>
      <c r="D38" s="356"/>
      <c r="E38" s="357"/>
      <c r="F38" s="184"/>
      <c r="G38" s="309"/>
      <c r="H38" s="313"/>
      <c r="I38" s="314"/>
      <c r="J38" s="314"/>
      <c r="K38" s="315"/>
      <c r="L38" s="319"/>
      <c r="M38" s="320"/>
      <c r="N38" s="320"/>
      <c r="O38" s="321"/>
      <c r="P38" s="290" t="s">
        <v>15</v>
      </c>
      <c r="Q38" s="291"/>
      <c r="R38" s="292"/>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3">
        <f>IF($BB$3="計画",SUM(S38:AT38),IF($BB$3="実績",SUM(S38:AW38),""))</f>
        <v>0</v>
      </c>
      <c r="AY38" s="294"/>
      <c r="AZ38" s="295">
        <f>IF($BB$3="計画",AX38/4,IF($BB$3="実績",通所介護!AX38/(通所介護!$BB$8/7),""))</f>
        <v>0</v>
      </c>
      <c r="BA38" s="296"/>
      <c r="BB38" s="367"/>
      <c r="BC38" s="320"/>
      <c r="BD38" s="320"/>
      <c r="BE38" s="320"/>
      <c r="BF38" s="321"/>
    </row>
    <row r="39" spans="2:58" ht="20.25" customHeight="1" x14ac:dyDescent="0.4">
      <c r="B39" s="327"/>
      <c r="C39" s="297"/>
      <c r="D39" s="298"/>
      <c r="E39" s="299"/>
      <c r="F39" s="184">
        <f>C38</f>
        <v>0</v>
      </c>
      <c r="G39" s="332"/>
      <c r="H39" s="313"/>
      <c r="I39" s="314"/>
      <c r="J39" s="314"/>
      <c r="K39" s="315"/>
      <c r="L39" s="337"/>
      <c r="M39" s="338"/>
      <c r="N39" s="338"/>
      <c r="O39" s="339"/>
      <c r="P39" s="300" t="s">
        <v>51</v>
      </c>
      <c r="Q39" s="301"/>
      <c r="R39" s="302"/>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3">
        <f>IF($BB$3="計画",SUM(S39:AT39),IF($BB$3="実績",SUM(S39:AW39),""))</f>
        <v>0</v>
      </c>
      <c r="AY39" s="304"/>
      <c r="AZ39" s="325">
        <f>IF($BB$3="計画",AX39/4,IF($BB$3="実績",通所介護!AX39/(通所介護!$BB$8/7),""))</f>
        <v>0</v>
      </c>
      <c r="BA39" s="326"/>
      <c r="BB39" s="368"/>
      <c r="BC39" s="338"/>
      <c r="BD39" s="338"/>
      <c r="BE39" s="338"/>
      <c r="BF39" s="339"/>
    </row>
    <row r="40" spans="2:58" ht="20.25" customHeight="1" x14ac:dyDescent="0.4">
      <c r="B40" s="327">
        <f>B37+1</f>
        <v>7</v>
      </c>
      <c r="C40" s="328"/>
      <c r="D40" s="329"/>
      <c r="E40" s="330"/>
      <c r="F40" s="186"/>
      <c r="G40" s="331"/>
      <c r="H40" s="333"/>
      <c r="I40" s="314"/>
      <c r="J40" s="314"/>
      <c r="K40" s="315"/>
      <c r="L40" s="334"/>
      <c r="M40" s="335"/>
      <c r="N40" s="335"/>
      <c r="O40" s="336"/>
      <c r="P40" s="340" t="s">
        <v>50</v>
      </c>
      <c r="Q40" s="341"/>
      <c r="R40" s="342"/>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43"/>
      <c r="AY40" s="344"/>
      <c r="AZ40" s="345"/>
      <c r="BA40" s="346"/>
      <c r="BB40" s="366"/>
      <c r="BC40" s="335"/>
      <c r="BD40" s="335"/>
      <c r="BE40" s="335"/>
      <c r="BF40" s="336"/>
    </row>
    <row r="41" spans="2:58" ht="20.25" customHeight="1" x14ac:dyDescent="0.4">
      <c r="B41" s="327"/>
      <c r="C41" s="355"/>
      <c r="D41" s="356"/>
      <c r="E41" s="357"/>
      <c r="F41" s="184"/>
      <c r="G41" s="309"/>
      <c r="H41" s="313"/>
      <c r="I41" s="314"/>
      <c r="J41" s="314"/>
      <c r="K41" s="315"/>
      <c r="L41" s="319"/>
      <c r="M41" s="320"/>
      <c r="N41" s="320"/>
      <c r="O41" s="321"/>
      <c r="P41" s="290" t="s">
        <v>15</v>
      </c>
      <c r="Q41" s="291"/>
      <c r="R41" s="292"/>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3">
        <f>IF($BB$3="計画",SUM(S41:AT41),IF($BB$3="実績",SUM(S41:AW41),""))</f>
        <v>0</v>
      </c>
      <c r="AY41" s="294"/>
      <c r="AZ41" s="295">
        <f>IF($BB$3="計画",AX41/4,IF($BB$3="実績",通所介護!AX41/(通所介護!$BB$8/7),""))</f>
        <v>0</v>
      </c>
      <c r="BA41" s="296"/>
      <c r="BB41" s="367"/>
      <c r="BC41" s="320"/>
      <c r="BD41" s="320"/>
      <c r="BE41" s="320"/>
      <c r="BF41" s="321"/>
    </row>
    <row r="42" spans="2:58" ht="20.25" customHeight="1" x14ac:dyDescent="0.4">
      <c r="B42" s="327"/>
      <c r="C42" s="297"/>
      <c r="D42" s="298"/>
      <c r="E42" s="299"/>
      <c r="F42" s="184">
        <f>C41</f>
        <v>0</v>
      </c>
      <c r="G42" s="332"/>
      <c r="H42" s="313"/>
      <c r="I42" s="314"/>
      <c r="J42" s="314"/>
      <c r="K42" s="315"/>
      <c r="L42" s="337"/>
      <c r="M42" s="338"/>
      <c r="N42" s="338"/>
      <c r="O42" s="339"/>
      <c r="P42" s="300" t="s">
        <v>51</v>
      </c>
      <c r="Q42" s="301"/>
      <c r="R42" s="302"/>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3">
        <f>IF($BB$3="計画",SUM(S42:AT42),IF($BB$3="実績",SUM(S42:AW42),""))</f>
        <v>0</v>
      </c>
      <c r="AY42" s="304"/>
      <c r="AZ42" s="325">
        <f>IF($BB$3="計画",AX42/4,IF($BB$3="実績",通所介護!AX42/(通所介護!$BB$8/7),""))</f>
        <v>0</v>
      </c>
      <c r="BA42" s="326"/>
      <c r="BB42" s="368"/>
      <c r="BC42" s="338"/>
      <c r="BD42" s="338"/>
      <c r="BE42" s="338"/>
      <c r="BF42" s="339"/>
    </row>
    <row r="43" spans="2:58" ht="20.25" customHeight="1" x14ac:dyDescent="0.4">
      <c r="B43" s="327">
        <f>B40+1</f>
        <v>8</v>
      </c>
      <c r="C43" s="328"/>
      <c r="D43" s="329"/>
      <c r="E43" s="330"/>
      <c r="F43" s="186"/>
      <c r="G43" s="331"/>
      <c r="H43" s="333"/>
      <c r="I43" s="314"/>
      <c r="J43" s="314"/>
      <c r="K43" s="315"/>
      <c r="L43" s="334"/>
      <c r="M43" s="335"/>
      <c r="N43" s="335"/>
      <c r="O43" s="336"/>
      <c r="P43" s="340" t="s">
        <v>50</v>
      </c>
      <c r="Q43" s="341"/>
      <c r="R43" s="342"/>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43"/>
      <c r="AY43" s="344"/>
      <c r="AZ43" s="345"/>
      <c r="BA43" s="346"/>
      <c r="BB43" s="366"/>
      <c r="BC43" s="335"/>
      <c r="BD43" s="335"/>
      <c r="BE43" s="335"/>
      <c r="BF43" s="336"/>
    </row>
    <row r="44" spans="2:58" ht="20.25" customHeight="1" x14ac:dyDescent="0.4">
      <c r="B44" s="327"/>
      <c r="C44" s="355"/>
      <c r="D44" s="356"/>
      <c r="E44" s="357"/>
      <c r="F44" s="184"/>
      <c r="G44" s="309"/>
      <c r="H44" s="313"/>
      <c r="I44" s="314"/>
      <c r="J44" s="314"/>
      <c r="K44" s="315"/>
      <c r="L44" s="319"/>
      <c r="M44" s="320"/>
      <c r="N44" s="320"/>
      <c r="O44" s="321"/>
      <c r="P44" s="290" t="s">
        <v>15</v>
      </c>
      <c r="Q44" s="291"/>
      <c r="R44" s="292"/>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3">
        <f>IF($BB$3="計画",SUM(S44:AT44),IF($BB$3="実績",SUM(S44:AW44),""))</f>
        <v>0</v>
      </c>
      <c r="AY44" s="294"/>
      <c r="AZ44" s="295">
        <f>IF($BB$3="計画",AX44/4,IF($BB$3="実績",通所介護!AX44/(通所介護!$BB$8/7),""))</f>
        <v>0</v>
      </c>
      <c r="BA44" s="296"/>
      <c r="BB44" s="367"/>
      <c r="BC44" s="320"/>
      <c r="BD44" s="320"/>
      <c r="BE44" s="320"/>
      <c r="BF44" s="321"/>
    </row>
    <row r="45" spans="2:58" ht="20.25" customHeight="1" x14ac:dyDescent="0.4">
      <c r="B45" s="327"/>
      <c r="C45" s="297"/>
      <c r="D45" s="298"/>
      <c r="E45" s="299"/>
      <c r="F45" s="184">
        <f>C44</f>
        <v>0</v>
      </c>
      <c r="G45" s="332"/>
      <c r="H45" s="313"/>
      <c r="I45" s="314"/>
      <c r="J45" s="314"/>
      <c r="K45" s="315"/>
      <c r="L45" s="337"/>
      <c r="M45" s="338"/>
      <c r="N45" s="338"/>
      <c r="O45" s="339"/>
      <c r="P45" s="300" t="s">
        <v>51</v>
      </c>
      <c r="Q45" s="301"/>
      <c r="R45" s="302"/>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3">
        <f>IF($BB$3="計画",SUM(S45:AT45),IF($BB$3="実績",SUM(S45:AW45),""))</f>
        <v>0</v>
      </c>
      <c r="AY45" s="304"/>
      <c r="AZ45" s="325">
        <f>IF($BB$3="計画",AX45/4,IF($BB$3="実績",通所介護!AX45/(通所介護!$BB$8/7),""))</f>
        <v>0</v>
      </c>
      <c r="BA45" s="326"/>
      <c r="BB45" s="368"/>
      <c r="BC45" s="338"/>
      <c r="BD45" s="338"/>
      <c r="BE45" s="338"/>
      <c r="BF45" s="339"/>
    </row>
    <row r="46" spans="2:58" ht="20.25" customHeight="1" x14ac:dyDescent="0.4">
      <c r="B46" s="327">
        <f>B43+1</f>
        <v>9</v>
      </c>
      <c r="C46" s="328"/>
      <c r="D46" s="329"/>
      <c r="E46" s="330"/>
      <c r="F46" s="186"/>
      <c r="G46" s="331"/>
      <c r="H46" s="333"/>
      <c r="I46" s="314"/>
      <c r="J46" s="314"/>
      <c r="K46" s="315"/>
      <c r="L46" s="334"/>
      <c r="M46" s="335"/>
      <c r="N46" s="335"/>
      <c r="O46" s="336"/>
      <c r="P46" s="340" t="s">
        <v>50</v>
      </c>
      <c r="Q46" s="341"/>
      <c r="R46" s="342"/>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43"/>
      <c r="AY46" s="344"/>
      <c r="AZ46" s="345"/>
      <c r="BA46" s="346"/>
      <c r="BB46" s="366"/>
      <c r="BC46" s="335"/>
      <c r="BD46" s="335"/>
      <c r="BE46" s="335"/>
      <c r="BF46" s="336"/>
    </row>
    <row r="47" spans="2:58" ht="20.25" customHeight="1" x14ac:dyDescent="0.4">
      <c r="B47" s="327"/>
      <c r="C47" s="355"/>
      <c r="D47" s="356"/>
      <c r="E47" s="357"/>
      <c r="F47" s="184"/>
      <c r="G47" s="309"/>
      <c r="H47" s="313"/>
      <c r="I47" s="314"/>
      <c r="J47" s="314"/>
      <c r="K47" s="315"/>
      <c r="L47" s="319"/>
      <c r="M47" s="320"/>
      <c r="N47" s="320"/>
      <c r="O47" s="321"/>
      <c r="P47" s="290" t="s">
        <v>15</v>
      </c>
      <c r="Q47" s="291"/>
      <c r="R47" s="292"/>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3">
        <f>IF($BB$3="計画",SUM(S47:AT47),IF($BB$3="実績",SUM(S47:AW47),""))</f>
        <v>0</v>
      </c>
      <c r="AY47" s="294"/>
      <c r="AZ47" s="295">
        <f>IF($BB$3="計画",AX47/4,IF($BB$3="実績",通所介護!AX47/(通所介護!$BB$8/7),""))</f>
        <v>0</v>
      </c>
      <c r="BA47" s="296"/>
      <c r="BB47" s="367"/>
      <c r="BC47" s="320"/>
      <c r="BD47" s="320"/>
      <c r="BE47" s="320"/>
      <c r="BF47" s="321"/>
    </row>
    <row r="48" spans="2:58" ht="20.25" customHeight="1" x14ac:dyDescent="0.4">
      <c r="B48" s="327"/>
      <c r="C48" s="297"/>
      <c r="D48" s="298"/>
      <c r="E48" s="299"/>
      <c r="F48" s="184">
        <f>C47</f>
        <v>0</v>
      </c>
      <c r="G48" s="332"/>
      <c r="H48" s="313"/>
      <c r="I48" s="314"/>
      <c r="J48" s="314"/>
      <c r="K48" s="315"/>
      <c r="L48" s="337"/>
      <c r="M48" s="338"/>
      <c r="N48" s="338"/>
      <c r="O48" s="339"/>
      <c r="P48" s="300" t="s">
        <v>51</v>
      </c>
      <c r="Q48" s="301"/>
      <c r="R48" s="302"/>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3">
        <f>IF($BB$3="計画",SUM(S48:AT48),IF($BB$3="実績",SUM(S48:AW48),""))</f>
        <v>0</v>
      </c>
      <c r="AY48" s="304"/>
      <c r="AZ48" s="325">
        <f>IF($BB$3="計画",AX48/4,IF($BB$3="実績",通所介護!AX48/(通所介護!$BB$8/7),""))</f>
        <v>0</v>
      </c>
      <c r="BA48" s="326"/>
      <c r="BB48" s="368"/>
      <c r="BC48" s="338"/>
      <c r="BD48" s="338"/>
      <c r="BE48" s="338"/>
      <c r="BF48" s="339"/>
    </row>
    <row r="49" spans="2:58" ht="20.25" customHeight="1" x14ac:dyDescent="0.4">
      <c r="B49" s="327">
        <f>B46+1</f>
        <v>10</v>
      </c>
      <c r="C49" s="328"/>
      <c r="D49" s="329"/>
      <c r="E49" s="330"/>
      <c r="F49" s="186"/>
      <c r="G49" s="331"/>
      <c r="H49" s="333"/>
      <c r="I49" s="314"/>
      <c r="J49" s="314"/>
      <c r="K49" s="315"/>
      <c r="L49" s="334"/>
      <c r="M49" s="335"/>
      <c r="N49" s="335"/>
      <c r="O49" s="336"/>
      <c r="P49" s="340" t="s">
        <v>50</v>
      </c>
      <c r="Q49" s="341"/>
      <c r="R49" s="342"/>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43"/>
      <c r="AY49" s="344"/>
      <c r="AZ49" s="345"/>
      <c r="BA49" s="346"/>
      <c r="BB49" s="366"/>
      <c r="BC49" s="335"/>
      <c r="BD49" s="335"/>
      <c r="BE49" s="335"/>
      <c r="BF49" s="336"/>
    </row>
    <row r="50" spans="2:58" ht="20.25" customHeight="1" x14ac:dyDescent="0.4">
      <c r="B50" s="327"/>
      <c r="C50" s="355"/>
      <c r="D50" s="356"/>
      <c r="E50" s="357"/>
      <c r="F50" s="184"/>
      <c r="G50" s="309"/>
      <c r="H50" s="313"/>
      <c r="I50" s="314"/>
      <c r="J50" s="314"/>
      <c r="K50" s="315"/>
      <c r="L50" s="319"/>
      <c r="M50" s="320"/>
      <c r="N50" s="320"/>
      <c r="O50" s="321"/>
      <c r="P50" s="290" t="s">
        <v>15</v>
      </c>
      <c r="Q50" s="291"/>
      <c r="R50" s="292"/>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3">
        <f>IF($BB$3="計画",SUM(S50:AT50),IF($BB$3="実績",SUM(S50:AW50),""))</f>
        <v>0</v>
      </c>
      <c r="AY50" s="294"/>
      <c r="AZ50" s="295">
        <f>IF($BB$3="計画",AX50/4,IF($BB$3="実績",通所介護!AX50/(通所介護!$BB$8/7),""))</f>
        <v>0</v>
      </c>
      <c r="BA50" s="296"/>
      <c r="BB50" s="367"/>
      <c r="BC50" s="320"/>
      <c r="BD50" s="320"/>
      <c r="BE50" s="320"/>
      <c r="BF50" s="321"/>
    </row>
    <row r="51" spans="2:58" ht="20.25" customHeight="1" x14ac:dyDescent="0.4">
      <c r="B51" s="327"/>
      <c r="C51" s="297"/>
      <c r="D51" s="298"/>
      <c r="E51" s="299"/>
      <c r="F51" s="184">
        <f>C50</f>
        <v>0</v>
      </c>
      <c r="G51" s="332"/>
      <c r="H51" s="313"/>
      <c r="I51" s="314"/>
      <c r="J51" s="314"/>
      <c r="K51" s="315"/>
      <c r="L51" s="337"/>
      <c r="M51" s="338"/>
      <c r="N51" s="338"/>
      <c r="O51" s="339"/>
      <c r="P51" s="300" t="s">
        <v>51</v>
      </c>
      <c r="Q51" s="301"/>
      <c r="R51" s="302"/>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3">
        <f>IF($BB$3="計画",SUM(S51:AT51),IF($BB$3="実績",SUM(S51:AW51),""))</f>
        <v>0</v>
      </c>
      <c r="AY51" s="304"/>
      <c r="AZ51" s="325">
        <f>IF($BB$3="計画",AX51/4,IF($BB$3="実績",通所介護!AX51/(通所介護!$BB$8/7),""))</f>
        <v>0</v>
      </c>
      <c r="BA51" s="326"/>
      <c r="BB51" s="368"/>
      <c r="BC51" s="338"/>
      <c r="BD51" s="338"/>
      <c r="BE51" s="338"/>
      <c r="BF51" s="339"/>
    </row>
    <row r="52" spans="2:58" ht="20.25" customHeight="1" x14ac:dyDescent="0.4">
      <c r="B52" s="327">
        <f>B49+1</f>
        <v>11</v>
      </c>
      <c r="C52" s="328"/>
      <c r="D52" s="329"/>
      <c r="E52" s="330"/>
      <c r="F52" s="186"/>
      <c r="G52" s="331"/>
      <c r="H52" s="333"/>
      <c r="I52" s="314"/>
      <c r="J52" s="314"/>
      <c r="K52" s="315"/>
      <c r="L52" s="334"/>
      <c r="M52" s="335"/>
      <c r="N52" s="335"/>
      <c r="O52" s="336"/>
      <c r="P52" s="340" t="s">
        <v>50</v>
      </c>
      <c r="Q52" s="341"/>
      <c r="R52" s="342"/>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43"/>
      <c r="AY52" s="344"/>
      <c r="AZ52" s="345"/>
      <c r="BA52" s="346"/>
      <c r="BB52" s="366"/>
      <c r="BC52" s="335"/>
      <c r="BD52" s="335"/>
      <c r="BE52" s="335"/>
      <c r="BF52" s="336"/>
    </row>
    <row r="53" spans="2:58" ht="20.25" customHeight="1" x14ac:dyDescent="0.4">
      <c r="B53" s="327"/>
      <c r="C53" s="355"/>
      <c r="D53" s="356"/>
      <c r="E53" s="357"/>
      <c r="F53" s="184"/>
      <c r="G53" s="309"/>
      <c r="H53" s="313"/>
      <c r="I53" s="314"/>
      <c r="J53" s="314"/>
      <c r="K53" s="315"/>
      <c r="L53" s="319"/>
      <c r="M53" s="320"/>
      <c r="N53" s="320"/>
      <c r="O53" s="321"/>
      <c r="P53" s="290" t="s">
        <v>15</v>
      </c>
      <c r="Q53" s="291"/>
      <c r="R53" s="292"/>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3">
        <f>IF($BB$3="計画",SUM(S53:AT53),IF($BB$3="実績",SUM(S53:AW53),""))</f>
        <v>0</v>
      </c>
      <c r="AY53" s="294"/>
      <c r="AZ53" s="295">
        <f>IF($BB$3="計画",AX53/4,IF($BB$3="実績",通所介護!AX53/(通所介護!$BB$8/7),""))</f>
        <v>0</v>
      </c>
      <c r="BA53" s="296"/>
      <c r="BB53" s="367"/>
      <c r="BC53" s="320"/>
      <c r="BD53" s="320"/>
      <c r="BE53" s="320"/>
      <c r="BF53" s="321"/>
    </row>
    <row r="54" spans="2:58" ht="20.25" customHeight="1" x14ac:dyDescent="0.4">
      <c r="B54" s="327"/>
      <c r="C54" s="297"/>
      <c r="D54" s="298"/>
      <c r="E54" s="299"/>
      <c r="F54" s="184">
        <f>C53</f>
        <v>0</v>
      </c>
      <c r="G54" s="332"/>
      <c r="H54" s="313"/>
      <c r="I54" s="314"/>
      <c r="J54" s="314"/>
      <c r="K54" s="315"/>
      <c r="L54" s="337"/>
      <c r="M54" s="338"/>
      <c r="N54" s="338"/>
      <c r="O54" s="339"/>
      <c r="P54" s="300" t="s">
        <v>51</v>
      </c>
      <c r="Q54" s="301"/>
      <c r="R54" s="302"/>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3">
        <f>IF($BB$3="計画",SUM(S54:AT54),IF($BB$3="実績",SUM(S54:AW54),""))</f>
        <v>0</v>
      </c>
      <c r="AY54" s="304"/>
      <c r="AZ54" s="325">
        <f>IF($BB$3="計画",AX54/4,IF($BB$3="実績",通所介護!AX54/(通所介護!$BB$8/7),""))</f>
        <v>0</v>
      </c>
      <c r="BA54" s="326"/>
      <c r="BB54" s="368"/>
      <c r="BC54" s="338"/>
      <c r="BD54" s="338"/>
      <c r="BE54" s="338"/>
      <c r="BF54" s="339"/>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3">
        <f>IF($BB$3="計画",SUM(S56:AT56),IF($BB$3="実績",SUM(S56:AW56),""))</f>
        <v>0</v>
      </c>
      <c r="AY56" s="294"/>
      <c r="AZ56" s="295">
        <f>IF($BB$3="計画",AX56/4,IF($BB$3="実績",通所介護!AX56/(通所介護!$BB$8/7),""))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3">
        <f>IF($BB$3="計画",SUM(S57:AT57),IF($BB$3="実績",SUM(S57:AW57),""))</f>
        <v>0</v>
      </c>
      <c r="AY57" s="304"/>
      <c r="AZ57" s="325">
        <f>IF($BB$3="計画",AX57/4,IF($BB$3="実績",通所介護!AX57/(通所介護!$BB$8/7),""))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3">
        <f>IF($BB$3="計画",SUM(S59:AT59),IF($BB$3="実績",SUM(S59:AW59),""))</f>
        <v>0</v>
      </c>
      <c r="AY59" s="294"/>
      <c r="AZ59" s="295">
        <f>IF($BB$3="計画",AX59/4,IF($BB$3="実績",通所介護!AX59/(通所介護!$BB$8/7),""))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3">
        <f>IF($BB$3="計画",SUM(S60:AT60),IF($BB$3="実績",SUM(S60:AW60),""))</f>
        <v>0</v>
      </c>
      <c r="AY60" s="374"/>
      <c r="AZ60" s="375">
        <f>IF($BB$3="計画",AX60/4,IF($BB$3="実績",通所介護!AX60/(通所介護!$BB$8/7),""))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379" t="str">
        <f>IF(SUMIF($C$22:$C$60, "生活相談員", AX22:AY60)=0,"",SUMIF($C$22:$C$60,"生活相談員",AX22:AY60))</f>
        <v/>
      </c>
      <c r="AY62" s="380"/>
      <c r="AZ62" s="381" t="str">
        <f>IF(AX62="","",IF($BB$3="計画",AX62/4,IF($BB$3="実績",AX62/(通所介護!$BB$8/7),"")))</f>
        <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25" t="str">
        <f>IF(SUMIF($C$22:$C$60, "介護職員", AX22:AX60)=0,"",SUMIF($C$22:$C$60, "介護職員", AX22:AX60))</f>
        <v/>
      </c>
      <c r="AY63" s="426"/>
      <c r="AZ63" s="427" t="str">
        <f>IF(AX63="","",IF($BB$3="計画",AX63/4,IF($BB$3="実績",AX63/(通所介護!$BB$8/7),"")))</f>
        <v/>
      </c>
      <c r="BA63" s="42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75</v>
      </c>
      <c r="M69" s="273"/>
      <c r="N69" s="273"/>
      <c r="O69" s="273"/>
      <c r="P69" s="273"/>
      <c r="Q69" s="273"/>
      <c r="R69" s="274"/>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insertColumns="0" deleteRows="0"/>
  <mergeCells count="281">
    <mergeCell ref="BB62:BF72"/>
    <mergeCell ref="L69:R69"/>
    <mergeCell ref="L70:R70"/>
    <mergeCell ref="L71:R71"/>
    <mergeCell ref="L72:R72"/>
    <mergeCell ref="AX62:AY62"/>
    <mergeCell ref="AX63:AY63"/>
    <mergeCell ref="AZ62:BA62"/>
    <mergeCell ref="AZ63:BA63"/>
    <mergeCell ref="AX64:BA72"/>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Setup</cp:lastModifiedBy>
  <cp:lastPrinted>2020-08-20T02:25:08Z</cp:lastPrinted>
  <dcterms:created xsi:type="dcterms:W3CDTF">2020-01-14T23:47:53Z</dcterms:created>
  <dcterms:modified xsi:type="dcterms:W3CDTF">2021-03-25T10:32:56Z</dcterms:modified>
</cp:coreProperties>
</file>