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ile01.inet-kuki.local\Public\0105福祉部\04高齢者福祉課\01.高齢者福祉係\61 総合事業\R0403　添付ファイル（１）\"/>
    </mc:Choice>
  </mc:AlternateContent>
  <bookViews>
    <workbookView xWindow="0" yWindow="0" windowWidth="20490" windowHeight="7530" firstSheet="1" activeTab="2"/>
  </bookViews>
  <sheets>
    <sheet name="【記載例】通所介護" sheetId="8" r:id="rId1"/>
    <sheet name="【記載例】シフト記号表（勤務時間帯）" sheetId="6" r:id="rId2"/>
    <sheet name="通所介護" sheetId="2" r:id="rId3"/>
    <sheet name="シフト記号表（勤務時間帯)" sheetId="9" r:id="rId4"/>
    <sheet name="記入方法" sheetId="7" r:id="rId5"/>
    <sheet name="プルダウン・リスト" sheetId="3" r:id="rId6"/>
  </sheets>
  <definedNames>
    <definedName name="_xlnm.Print_Area" localSheetId="0">【記載例】通所介護!$A$1:$BF$72</definedName>
    <definedName name="_xlnm.Print_Area" localSheetId="4">記入方法!$B$1:$S$77</definedName>
    <definedName name="_xlnm.Print_Area" localSheetId="2">通所介護!$A$1:$BF$72</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69" i="8" l="1"/>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71" i="8"/>
  <c r="AV71" i="8"/>
  <c r="AU71" i="8"/>
  <c r="AT71" i="8"/>
  <c r="AS71" i="8"/>
  <c r="AR71" i="8"/>
  <c r="AQ71" i="8"/>
  <c r="AP71" i="8"/>
  <c r="AO71" i="8"/>
  <c r="AN71" i="8"/>
  <c r="AM71" i="8"/>
  <c r="AL71" i="8"/>
  <c r="AK71" i="8"/>
  <c r="AJ71" i="8"/>
  <c r="AI71" i="8"/>
  <c r="AH71" i="8"/>
  <c r="AG71" i="8"/>
  <c r="AE71" i="8"/>
  <c r="AC71" i="8"/>
  <c r="AB71" i="8"/>
  <c r="AA71" i="8"/>
  <c r="Z71" i="8"/>
  <c r="Y71" i="8"/>
  <c r="X71" i="8"/>
  <c r="W71" i="8"/>
  <c r="V71" i="8"/>
  <c r="U71" i="8"/>
  <c r="T71" i="8"/>
  <c r="S71" i="8"/>
  <c r="AW70" i="8"/>
  <c r="AV70" i="8"/>
  <c r="AU70" i="8"/>
  <c r="AT70" i="8"/>
  <c r="AS70" i="8"/>
  <c r="AR70" i="8"/>
  <c r="AQ70" i="8"/>
  <c r="AP70" i="8"/>
  <c r="AO70" i="8"/>
  <c r="AN70" i="8"/>
  <c r="AM70" i="8"/>
  <c r="AL70" i="8"/>
  <c r="AK70" i="8"/>
  <c r="AJ70" i="8"/>
  <c r="AI70" i="8"/>
  <c r="AH70" i="8"/>
  <c r="AG70" i="8"/>
  <c r="AF70" i="8"/>
  <c r="AE70" i="8"/>
  <c r="AD70" i="8"/>
  <c r="AC70" i="8"/>
  <c r="AB70" i="8"/>
  <c r="AA70" i="8"/>
  <c r="Z70" i="8"/>
  <c r="Y70" i="8"/>
  <c r="X70" i="8"/>
  <c r="W70" i="8"/>
  <c r="V70" i="8"/>
  <c r="U70" i="8"/>
  <c r="T70" i="8"/>
  <c r="S70" i="8"/>
  <c r="AW69" i="8"/>
  <c r="AV69" i="8"/>
  <c r="AU69" i="8"/>
  <c r="AT69" i="8"/>
  <c r="AS69" i="8"/>
  <c r="AR69" i="8"/>
  <c r="AQ69" i="8"/>
  <c r="AP69" i="8"/>
  <c r="AO69" i="8"/>
  <c r="AN69" i="8"/>
  <c r="AM69" i="8"/>
  <c r="AL69" i="8"/>
  <c r="AK69" i="8"/>
  <c r="AJ69" i="8"/>
  <c r="AI69" i="8"/>
  <c r="AH69" i="8"/>
  <c r="AG69" i="8"/>
  <c r="AF69" i="8"/>
  <c r="AE69" i="8"/>
  <c r="AD69" i="8"/>
  <c r="AC69" i="8"/>
  <c r="AB69" i="8"/>
  <c r="AA69" i="8"/>
  <c r="Z69" i="8"/>
  <c r="Y69" i="8"/>
  <c r="X69" i="8"/>
  <c r="W69" i="8"/>
  <c r="V69" i="8"/>
  <c r="U69" i="8"/>
  <c r="S69"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X70" i="2"/>
  <c r="AW72" i="2"/>
  <c r="AW71" i="2"/>
  <c r="AW70" i="2"/>
  <c r="AW69" i="2"/>
  <c r="AW68" i="2"/>
  <c r="AT72" i="2"/>
  <c r="AT71" i="2"/>
  <c r="AT70" i="2"/>
  <c r="AT69" i="2"/>
  <c r="AT68" i="2"/>
  <c r="AM72" i="2"/>
  <c r="AM71" i="2"/>
  <c r="AM70" i="2"/>
  <c r="AM69" i="2"/>
  <c r="AM68" i="2"/>
  <c r="AF72" i="2"/>
  <c r="AF71" i="2"/>
  <c r="AF70" i="2"/>
  <c r="AF69" i="2"/>
  <c r="AF68" i="2"/>
  <c r="T68" i="2"/>
  <c r="U68" i="2"/>
  <c r="V68" i="2"/>
  <c r="W68" i="2"/>
  <c r="X68" i="2"/>
  <c r="Y68" i="2"/>
  <c r="Z68" i="2"/>
  <c r="AA68" i="2"/>
  <c r="AB68" i="2"/>
  <c r="AC68" i="2"/>
  <c r="AD68" i="2"/>
  <c r="AE68" i="2"/>
  <c r="AG68" i="2"/>
  <c r="AH68" i="2"/>
  <c r="AI68" i="2"/>
  <c r="AJ68" i="2"/>
  <c r="AK68" i="2"/>
  <c r="AL68" i="2"/>
  <c r="AN68" i="2"/>
  <c r="AO68" i="2"/>
  <c r="AP68" i="2"/>
  <c r="AQ68" i="2"/>
  <c r="AR68" i="2"/>
  <c r="AS68" i="2"/>
  <c r="AU68" i="2"/>
  <c r="AV68" i="2"/>
  <c r="T69" i="2"/>
  <c r="U69" i="2"/>
  <c r="V69" i="2"/>
  <c r="W69" i="2"/>
  <c r="X69" i="2"/>
  <c r="Y69" i="2"/>
  <c r="Z69" i="2"/>
  <c r="AA69" i="2"/>
  <c r="AB69" i="2"/>
  <c r="AC69" i="2"/>
  <c r="AD69" i="2"/>
  <c r="AE69" i="2"/>
  <c r="AG69" i="2"/>
  <c r="AH69" i="2"/>
  <c r="AI69" i="2"/>
  <c r="AJ69" i="2"/>
  <c r="AK69" i="2"/>
  <c r="AL69" i="2"/>
  <c r="AN69" i="2"/>
  <c r="AO69" i="2"/>
  <c r="AP69" i="2"/>
  <c r="AQ69" i="2"/>
  <c r="AR69" i="2"/>
  <c r="AS69" i="2"/>
  <c r="AU69" i="2"/>
  <c r="AV69" i="2"/>
  <c r="T70" i="2"/>
  <c r="U70" i="2"/>
  <c r="V70" i="2"/>
  <c r="W70" i="2"/>
  <c r="Y70" i="2"/>
  <c r="Z70" i="2"/>
  <c r="AA70" i="2"/>
  <c r="AB70" i="2"/>
  <c r="AC70" i="2"/>
  <c r="AD70" i="2"/>
  <c r="AE70" i="2"/>
  <c r="AG70" i="2"/>
  <c r="AH70" i="2"/>
  <c r="AI70" i="2"/>
  <c r="AJ70" i="2"/>
  <c r="AK70" i="2"/>
  <c r="AL70" i="2"/>
  <c r="AN70" i="2"/>
  <c r="AO70" i="2"/>
  <c r="AP70" i="2"/>
  <c r="AQ70" i="2"/>
  <c r="AR70" i="2"/>
  <c r="AS70" i="2"/>
  <c r="AU70" i="2"/>
  <c r="AV70" i="2"/>
  <c r="T71" i="2"/>
  <c r="U71" i="2"/>
  <c r="V71" i="2"/>
  <c r="W71" i="2"/>
  <c r="X71" i="2"/>
  <c r="Y71" i="2"/>
  <c r="Z71" i="2"/>
  <c r="AA71" i="2"/>
  <c r="AB71" i="2"/>
  <c r="AC71" i="2"/>
  <c r="AD71" i="2"/>
  <c r="AE71" i="2"/>
  <c r="AG71" i="2"/>
  <c r="AH71" i="2"/>
  <c r="AI71" i="2"/>
  <c r="AJ71" i="2"/>
  <c r="AK71" i="2"/>
  <c r="AL71" i="2"/>
  <c r="AN71" i="2"/>
  <c r="AO71" i="2"/>
  <c r="AP71" i="2"/>
  <c r="AQ71" i="2"/>
  <c r="AR71" i="2"/>
  <c r="AS71" i="2"/>
  <c r="AU71" i="2"/>
  <c r="AV71" i="2"/>
  <c r="T72" i="2"/>
  <c r="U72" i="2"/>
  <c r="V72" i="2"/>
  <c r="W72" i="2"/>
  <c r="X72" i="2"/>
  <c r="Y72" i="2"/>
  <c r="Z72" i="2"/>
  <c r="AA72" i="2"/>
  <c r="AB72" i="2"/>
  <c r="AC72" i="2"/>
  <c r="AD72" i="2"/>
  <c r="AE72" i="2"/>
  <c r="AG72" i="2"/>
  <c r="AH72" i="2"/>
  <c r="AI72" i="2"/>
  <c r="AJ72" i="2"/>
  <c r="AK72" i="2"/>
  <c r="AL72" i="2"/>
  <c r="AN72" i="2"/>
  <c r="AO72" i="2"/>
  <c r="AP72" i="2"/>
  <c r="AQ72" i="2"/>
  <c r="AR72" i="2"/>
  <c r="AS72" i="2"/>
  <c r="AU72" i="2"/>
  <c r="AV72" i="2"/>
  <c r="S69" i="2"/>
  <c r="S70" i="2"/>
  <c r="S71" i="2"/>
  <c r="S72" i="2"/>
  <c r="S68" i="2"/>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7"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T67" i="2"/>
  <c r="S67" i="2"/>
  <c r="AW67"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S66"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F71" i="8" s="1"/>
  <c r="AE54" i="8"/>
  <c r="AD54" i="8"/>
  <c r="AD71" i="8" s="1"/>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P21" i="8"/>
  <c r="AH21" i="8"/>
  <c r="Z21" i="8"/>
  <c r="AT20" i="8"/>
  <c r="AT21" i="8" s="1"/>
  <c r="AS20" i="8"/>
  <c r="AS21" i="8" s="1"/>
  <c r="AR20" i="8"/>
  <c r="AR21" i="8" s="1"/>
  <c r="AP20" i="8"/>
  <c r="AO20" i="8"/>
  <c r="AO21" i="8" s="1"/>
  <c r="AN20" i="8"/>
  <c r="AN21" i="8" s="1"/>
  <c r="AL20" i="8"/>
  <c r="AL21" i="8" s="1"/>
  <c r="AK20" i="8"/>
  <c r="AK21" i="8" s="1"/>
  <c r="AJ20" i="8"/>
  <c r="AJ21" i="8" s="1"/>
  <c r="AH20" i="8"/>
  <c r="AG20" i="8"/>
  <c r="AG21" i="8" s="1"/>
  <c r="AF20" i="8"/>
  <c r="AF21" i="8" s="1"/>
  <c r="AD20" i="8"/>
  <c r="AD21" i="8" s="1"/>
  <c r="AC20" i="8"/>
  <c r="AC21" i="8" s="1"/>
  <c r="AB20" i="8"/>
  <c r="AB21" i="8" s="1"/>
  <c r="Z20" i="8"/>
  <c r="Y20" i="8"/>
  <c r="Y21" i="8" s="1"/>
  <c r="X20" i="8"/>
  <c r="X21" i="8" s="1"/>
  <c r="V20" i="8"/>
  <c r="V21" i="8" s="1"/>
  <c r="U20" i="8"/>
  <c r="U21" i="8" s="1"/>
  <c r="T20" i="8"/>
  <c r="T21" i="8" s="1"/>
  <c r="AW19" i="8"/>
  <c r="AW20" i="8" s="1"/>
  <c r="AW21" i="8" s="1"/>
  <c r="AV19" i="8"/>
  <c r="AV20" i="8" s="1"/>
  <c r="AV21" i="8" s="1"/>
  <c r="AU19" i="8"/>
  <c r="AU20" i="8" s="1"/>
  <c r="AU21" i="8" s="1"/>
  <c r="BC14" i="8"/>
  <c r="T10" i="8"/>
  <c r="BB8" i="8"/>
  <c r="T8" i="8"/>
  <c r="AC2" i="8"/>
  <c r="AQ20" i="8" s="1"/>
  <c r="AQ21" i="8" s="1"/>
  <c r="AX36" i="8" l="1"/>
  <c r="AZ36" i="8" s="1"/>
  <c r="AX48" i="8"/>
  <c r="AZ48" i="8" s="1"/>
  <c r="AX53" i="8"/>
  <c r="AZ53" i="8" s="1"/>
  <c r="AX60" i="8"/>
  <c r="AZ60" i="8" s="1"/>
  <c r="AX29" i="8"/>
  <c r="AX30" i="8"/>
  <c r="AZ30" i="8" s="1"/>
  <c r="AX35" i="8"/>
  <c r="AZ35" i="8" s="1"/>
  <c r="AX42" i="8"/>
  <c r="AZ42" i="8" s="1"/>
  <c r="AX47" i="8"/>
  <c r="AZ47" i="8" s="1"/>
  <c r="AX54" i="8"/>
  <c r="AX59" i="8"/>
  <c r="AX24" i="8"/>
  <c r="AZ24" i="8" s="1"/>
  <c r="AX27" i="8"/>
  <c r="AZ27" i="8" s="1"/>
  <c r="AX32" i="8"/>
  <c r="AZ32" i="8" s="1"/>
  <c r="AX39" i="8"/>
  <c r="AZ39" i="8" s="1"/>
  <c r="AX44" i="8"/>
  <c r="AZ44" i="8" s="1"/>
  <c r="AX51" i="8"/>
  <c r="AZ51" i="8" s="1"/>
  <c r="AX56" i="8"/>
  <c r="AX41" i="8"/>
  <c r="AZ41" i="8" s="1"/>
  <c r="AX23" i="8"/>
  <c r="AZ23" i="8" s="1"/>
  <c r="AX26" i="8"/>
  <c r="AX62" i="8" s="1"/>
  <c r="AZ62" i="8" s="1"/>
  <c r="AX33" i="8"/>
  <c r="AZ33" i="8" s="1"/>
  <c r="AX38" i="8"/>
  <c r="AZ38" i="8" s="1"/>
  <c r="AX45" i="8"/>
  <c r="AZ45" i="8" s="1"/>
  <c r="AX50" i="8"/>
  <c r="AZ50" i="8" s="1"/>
  <c r="AX57" i="8"/>
  <c r="AW63" i="8"/>
  <c r="X62" i="8"/>
  <c r="AF62" i="8"/>
  <c r="W63" i="8"/>
  <c r="W67" i="8" s="1"/>
  <c r="AM63" i="8"/>
  <c r="AM67" i="8" s="1"/>
  <c r="S62" i="8"/>
  <c r="AA62" i="8"/>
  <c r="AI62" i="8"/>
  <c r="AQ62" i="8"/>
  <c r="Z63" i="8"/>
  <c r="Z67" i="8" s="1"/>
  <c r="AH63" i="8"/>
  <c r="AH67" i="8" s="1"/>
  <c r="AP63" i="8"/>
  <c r="AP67" i="8" s="1"/>
  <c r="AV62" i="8"/>
  <c r="AU63" i="8"/>
  <c r="AU67" i="8" s="1"/>
  <c r="T62" i="8"/>
  <c r="AB62" i="8"/>
  <c r="AJ62" i="8"/>
  <c r="AR62" i="8"/>
  <c r="S63" i="8"/>
  <c r="S67" i="8" s="1"/>
  <c r="AA63" i="8"/>
  <c r="AA67" i="8" s="1"/>
  <c r="AI63" i="8"/>
  <c r="AI67" i="8" s="1"/>
  <c r="AQ63" i="8"/>
  <c r="AQ67" i="8" s="1"/>
  <c r="AN62" i="8"/>
  <c r="AE63" i="8"/>
  <c r="AE67" i="8" s="1"/>
  <c r="W62" i="8"/>
  <c r="AE62" i="8"/>
  <c r="AM62" i="8"/>
  <c r="AU62" i="8"/>
  <c r="V63" i="8"/>
  <c r="V67" i="8" s="1"/>
  <c r="AD63" i="8"/>
  <c r="AD67" i="8" s="1"/>
  <c r="AL63" i="8"/>
  <c r="AL67" i="8" s="1"/>
  <c r="AT63" i="8"/>
  <c r="AT67" i="8" s="1"/>
  <c r="AZ54" i="8"/>
  <c r="AZ59" i="8"/>
  <c r="AZ56" i="8"/>
  <c r="AZ29" i="8"/>
  <c r="AZ57" i="8"/>
  <c r="U62" i="8"/>
  <c r="Y62" i="8"/>
  <c r="AC62" i="8"/>
  <c r="AG62" i="8"/>
  <c r="AK62" i="8"/>
  <c r="AO62" i="8"/>
  <c r="AS62" i="8"/>
  <c r="AW62" i="8"/>
  <c r="T63" i="8"/>
  <c r="T67" i="8" s="1"/>
  <c r="X63" i="8"/>
  <c r="X67" i="8" s="1"/>
  <c r="AB63" i="8"/>
  <c r="AB67" i="8" s="1"/>
  <c r="AF63" i="8"/>
  <c r="AF67" i="8" s="1"/>
  <c r="AJ63" i="8"/>
  <c r="AJ67" i="8" s="1"/>
  <c r="AN63" i="8"/>
  <c r="AN67" i="8" s="1"/>
  <c r="AR63" i="8"/>
  <c r="AR67" i="8" s="1"/>
  <c r="AV63" i="8"/>
  <c r="AV67" i="8" s="1"/>
  <c r="S20" i="8"/>
  <c r="S21" i="8" s="1"/>
  <c r="W20" i="8"/>
  <c r="W21" i="8" s="1"/>
  <c r="AA20" i="8"/>
  <c r="AA21" i="8" s="1"/>
  <c r="AE20" i="8"/>
  <c r="AE21" i="8" s="1"/>
  <c r="AI20" i="8"/>
  <c r="AI21" i="8" s="1"/>
  <c r="AM20" i="8"/>
  <c r="AM21" i="8" s="1"/>
  <c r="V62" i="8"/>
  <c r="Z62" i="8"/>
  <c r="AD62" i="8"/>
  <c r="AH62" i="8"/>
  <c r="AL62" i="8"/>
  <c r="AP62" i="8"/>
  <c r="AT62" i="8"/>
  <c r="U63" i="8"/>
  <c r="U67" i="8" s="1"/>
  <c r="Y63" i="8"/>
  <c r="Y67" i="8" s="1"/>
  <c r="AC63" i="8"/>
  <c r="AC67" i="8" s="1"/>
  <c r="AG63" i="8"/>
  <c r="AG67" i="8" s="1"/>
  <c r="AK63" i="8"/>
  <c r="AK67" i="8" s="1"/>
  <c r="AO63" i="8"/>
  <c r="AO67" i="8" s="1"/>
  <c r="AS63" i="8"/>
  <c r="AS67" i="8" s="1"/>
  <c r="S36" i="6"/>
  <c r="Q36" i="6"/>
  <c r="S35" i="6"/>
  <c r="Q35" i="6"/>
  <c r="S34" i="6"/>
  <c r="Q34" i="6"/>
  <c r="S33" i="6"/>
  <c r="Q33" i="6"/>
  <c r="B55" i="2"/>
  <c r="AZ26" i="8" l="1"/>
  <c r="AX63" i="8"/>
  <c r="AZ63" i="8" s="1"/>
  <c r="B58" i="2"/>
  <c r="B25" i="2"/>
  <c r="B28" i="2" s="1"/>
  <c r="B31" i="2" s="1"/>
  <c r="B34" i="2" s="1"/>
  <c r="B37" i="2" s="1"/>
  <c r="B40" i="2" s="1"/>
  <c r="B43" i="2" s="1"/>
  <c r="B46" i="2" s="1"/>
  <c r="B49" i="2" s="1"/>
  <c r="B52" i="2" s="1"/>
  <c r="T10" i="2" l="1"/>
  <c r="T8" i="2"/>
  <c r="BC14" i="2"/>
  <c r="S66"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X51" i="2" l="1"/>
  <c r="AX42" i="2"/>
  <c r="AX24" i="2"/>
  <c r="AX27" i="2"/>
  <c r="AX30" i="2"/>
  <c r="AX33" i="2"/>
  <c r="AX36" i="2"/>
  <c r="AX45" i="2"/>
  <c r="AX48" i="2"/>
  <c r="AX39" i="2"/>
  <c r="K36" i="6"/>
  <c r="K35" i="6"/>
  <c r="K34" i="6"/>
  <c r="K33" i="6"/>
  <c r="K21" i="6"/>
  <c r="K20" i="6"/>
  <c r="K19" i="6"/>
  <c r="K18" i="6"/>
  <c r="K17" i="6"/>
  <c r="K16" i="6"/>
  <c r="K15" i="6"/>
  <c r="K14" i="6"/>
  <c r="K13" i="6"/>
  <c r="K12" i="6"/>
  <c r="K11" i="6"/>
  <c r="K10" i="6"/>
  <c r="K9" i="6"/>
  <c r="K8" i="6"/>
  <c r="AC2" i="2"/>
  <c r="AX54" i="2" l="1"/>
  <c r="AX60" i="2"/>
  <c r="AX57" i="2"/>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50" i="2" l="1"/>
  <c r="AZ50" i="2" s="1"/>
  <c r="AX23" i="2"/>
  <c r="AZ23" i="2" s="1"/>
  <c r="AX29" i="2"/>
  <c r="AZ29" i="2" s="1"/>
  <c r="AX47" i="2"/>
  <c r="AZ47" i="2" s="1"/>
  <c r="AX53" i="2"/>
  <c r="AZ53" i="2" s="1"/>
  <c r="AX59" i="2"/>
  <c r="AX35" i="2"/>
  <c r="AZ35" i="2" s="1"/>
  <c r="AX41" i="2"/>
  <c r="AZ41" i="2" s="1"/>
  <c r="AX26" i="2"/>
  <c r="AX62" i="2" s="1"/>
  <c r="AZ62" i="2" s="1"/>
  <c r="AX32" i="2"/>
  <c r="AX38" i="2"/>
  <c r="AZ38" i="2" s="1"/>
  <c r="AX44" i="2"/>
  <c r="AZ44" i="2" s="1"/>
  <c r="AX56" i="2"/>
  <c r="AZ56" i="2" s="1"/>
  <c r="AZ24" i="2"/>
  <c r="AZ42" i="2"/>
  <c r="AZ60" i="2"/>
  <c r="AZ30" i="2"/>
  <c r="AZ48" i="2"/>
  <c r="AZ27" i="2"/>
  <c r="AZ36" i="2"/>
  <c r="AZ51" i="2"/>
  <c r="AZ54" i="2"/>
  <c r="AZ57" i="2"/>
  <c r="AZ39" i="2"/>
  <c r="AZ33" i="2"/>
  <c r="AZ59" i="2"/>
  <c r="AZ45" i="2"/>
  <c r="AZ26" i="2" l="1"/>
  <c r="AX63" i="2"/>
  <c r="AZ63" i="2" s="1"/>
  <c r="AZ32" i="2"/>
  <c r="F60" i="2"/>
  <c r="F57" i="2"/>
  <c r="F54" i="2"/>
  <c r="F51" i="2"/>
  <c r="F48" i="2"/>
  <c r="F45" i="2"/>
  <c r="F42" i="2"/>
  <c r="F39" i="2"/>
  <c r="F36" i="2"/>
  <c r="F33" i="2"/>
  <c r="F30" i="2"/>
  <c r="F27" i="2"/>
  <c r="F24" i="2"/>
  <c r="AU62" i="2" l="1"/>
  <c r="AN62" i="2"/>
  <c r="AG62" i="2"/>
  <c r="V62" i="2"/>
  <c r="Z62" i="2"/>
  <c r="AD62" i="2"/>
  <c r="AJ62" i="2"/>
  <c r="AP62" i="2"/>
  <c r="AV62" i="2"/>
  <c r="V63" i="2"/>
  <c r="Z63" i="2"/>
  <c r="AD63" i="2"/>
  <c r="AJ63" i="2"/>
  <c r="AP63" i="2"/>
  <c r="AV63" i="2"/>
  <c r="U62" i="2"/>
  <c r="AI62" i="2"/>
  <c r="U63" i="2"/>
  <c r="AI63" i="2"/>
  <c r="S62" i="2"/>
  <c r="AT62" i="2"/>
  <c r="AM62" i="2"/>
  <c r="AF62" i="2"/>
  <c r="W62" i="2"/>
  <c r="AA62" i="2"/>
  <c r="AE62" i="2"/>
  <c r="AK62" i="2"/>
  <c r="AQ62" i="2"/>
  <c r="AW62" i="2"/>
  <c r="W63" i="2"/>
  <c r="AA63" i="2"/>
  <c r="AE63" i="2"/>
  <c r="AK63" i="2"/>
  <c r="AQ63" i="2"/>
  <c r="AW63" i="2"/>
  <c r="AF63" i="2"/>
  <c r="AC62" i="2"/>
  <c r="AS62" i="2"/>
  <c r="AC63" i="2"/>
  <c r="AS63" i="2"/>
  <c r="AU63" i="2"/>
  <c r="AN63" i="2"/>
  <c r="AG63" i="2"/>
  <c r="T62" i="2"/>
  <c r="X62" i="2"/>
  <c r="AB62" i="2"/>
  <c r="AH62" i="2"/>
  <c r="AL62" i="2"/>
  <c r="AR62" i="2"/>
  <c r="T63" i="2"/>
  <c r="X63" i="2"/>
  <c r="AB63" i="2"/>
  <c r="AH63" i="2"/>
  <c r="AL63" i="2"/>
  <c r="AR63" i="2"/>
  <c r="S63" i="2"/>
  <c r="AT63" i="2"/>
  <c r="AM63" i="2"/>
  <c r="Y62" i="2"/>
  <c r="AO62" i="2"/>
  <c r="Y63" i="2"/>
  <c r="AO63" i="2"/>
  <c r="T66" i="2" l="1"/>
  <c r="U66" i="2" l="1"/>
  <c r="V66" i="2" l="1"/>
  <c r="W66" i="2" l="1"/>
  <c r="X66" i="2" l="1"/>
  <c r="Y66" i="2" l="1"/>
  <c r="Z66" i="2" l="1"/>
  <c r="AA66" i="2" l="1"/>
  <c r="AB66" i="2" l="1"/>
  <c r="AC66" i="2" l="1"/>
  <c r="AD66" i="2" l="1"/>
  <c r="AE66" i="2" l="1"/>
  <c r="AF66" i="2" l="1"/>
  <c r="AG66" i="2" l="1"/>
  <c r="AH66" i="2" l="1"/>
  <c r="AI66" i="2" l="1"/>
  <c r="AJ66" i="2" l="1"/>
  <c r="AK66" i="2" l="1"/>
  <c r="AL66" i="2" l="1"/>
  <c r="AM66" i="2" l="1"/>
  <c r="AN66" i="2" l="1"/>
  <c r="AO66" i="2" l="1"/>
  <c r="AP66" i="2" l="1"/>
  <c r="AQ66" i="2" l="1"/>
  <c r="AR66" i="2" l="1"/>
  <c r="AS66" i="2" l="1"/>
  <c r="AT66" i="2" l="1"/>
  <c r="AU66" i="2" l="1"/>
  <c r="AV66" i="2" l="1"/>
  <c r="AW66" i="2" l="1"/>
</calcChain>
</file>

<file path=xl/sharedStrings.xml><?xml version="1.0" encoding="utf-8"?>
<sst xmlns="http://schemas.openxmlformats.org/spreadsheetml/2006/main" count="1220" uniqueCount="238">
  <si>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</si>
  <si>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</si>
  <si>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</si>
  <si>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</si>
  <si>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</si>
  <si>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</si>
  <si>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</si>
  <si>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</si>
  <si>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</si>
  <si>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</si>
  <si>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</si>
  <si>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</si>
  <si>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</si>
  <si>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</si>
  <si>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</si>
  <si>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</si>
  <si>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</si>
  <si>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</si>
  <si>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</si>
  <si>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</si>
  <si>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</si>
  <si>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</si>
  <si>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</si>
  <si>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</si>
  <si>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</si>
  <si>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</si>
  <si>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</si>
  <si>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</si>
  <si>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</si>
  <si>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</si>
  <si>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</si>
  <si>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</si>
  <si>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</si>
  <si>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</si>
  <si>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</si>
  <si>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</si>
  <si>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</si>
  <si>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</si>
  <si>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</si>
  <si>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</si>
  <si>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</si>
  <si>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</si>
  <si>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</si>
  <si>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</si>
  <si>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</si>
  <si>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</si>
  <si>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</si>
  <si>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</si>
  <si>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</si>
  <si>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</si>
  <si>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</si>
  <si>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</si>
  <si>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</si>
  <si>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</si>
  <si>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</si>
  <si>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</si>
  <si>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</si>
  <si>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</si>
  <si>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</si>
  <si>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</si>
  <si>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</si>
  <si>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</si>
  <si>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</si>
  <si>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</si>
  <si>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</si>
  <si>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</si>
  <si>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</si>
  <si>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</si>
  <si>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</si>
  <si>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</si>
  <si>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</si>
  <si>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</si>
  <si>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</si>
  <si>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</si>
  <si>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</si>
  <si>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</si>
  <si>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</si>
  <si>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</si>
  <si>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</si>
  <si>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</si>
  <si>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</si>
  <si>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</si>
  <si>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</si>
  <si>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</si>
  <si>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</si>
  <si>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</si>
  <si>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</si>
  <si>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</si>
  <si>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</si>
  <si>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</si>
  <si>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</si>
  <si>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</si>
  <si>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</si>
  <si>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</si>
  <si>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</si>
  <si>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</si>
  <si>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</si>
  <si>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</si>
  <si>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</si>
  <si>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</si>
  <si>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</si>
  <si>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</si>
  <si>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</si>
  <si>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</si>
  <si>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</si>
  <si>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</si>
  <si>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</si>
  <si>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</si>
  <si>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</si>
  <si>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</si>
  <si>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</si>
  <si>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</si>
  <si>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</si>
  <si>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</si>
  <si>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</si>
  <si>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</si>
  <si>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</si>
  <si>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</si>
  <si>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</si>
  <si>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</si>
  <si>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</si>
  <si>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</si>
  <si>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</si>
  <si>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</si>
  <si>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</si>
  <si>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</si>
  <si>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</si>
  <si>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</si>
  <si>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</si>
  <si>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</si>
  <si>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</si>
  <si>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</si>
  <si>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</si>
  <si>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</si>
  <si>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</si>
  <si>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</si>
  <si>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</si>
  <si>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</si>
  <si>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</si>
  <si>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</si>
  <si>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</si>
  <si>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</si>
  <si>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</si>
  <si>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</si>
  <si>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</si>
  <si>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</si>
  <si>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</si>
  <si>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</si>
  <si>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</si>
  <si>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</si>
  <si>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</si>
  <si>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</si>
  <si>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</si>
  <si>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(16) サービス提供時間内の勤務延時間数（介護職員）</t>
    <rPh sb="9" eb="11">
      <t>テイキョウ</t>
    </rPh>
    <rPh sb="11" eb="13">
      <t>ジカン</t>
    </rPh>
    <rPh sb="13" eb="14">
      <t>ナイ</t>
    </rPh>
    <phoneticPr fontId="2"/>
  </si>
  <si>
    <t>(17) 利用者数　　　</t>
    <phoneticPr fontId="2"/>
  </si>
  <si>
    <t>(21) 1日の職種別人員内訳</t>
    <rPh sb="6" eb="7">
      <t>ニチ</t>
    </rPh>
    <rPh sb="8" eb="11">
      <t>ショクシュベツ</t>
    </rPh>
    <rPh sb="11" eb="12">
      <t>ニン</t>
    </rPh>
    <rPh sb="12" eb="13">
      <t>イン</t>
    </rPh>
    <rPh sb="13" eb="14">
      <t>ウチ</t>
    </rPh>
    <rPh sb="14" eb="15">
      <t>ヤク</t>
    </rPh>
    <phoneticPr fontId="2"/>
  </si>
  <si>
    <t>a</t>
  </si>
  <si>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</si>
  <si>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</si>
  <si>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</si>
  <si>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</si>
  <si>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</si>
  <si>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</si>
  <si>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</si>
  <si>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</si>
  <si>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</si>
  <si>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</si>
  <si>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</si>
  <si>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</si>
  <si>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</si>
  <si>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</si>
  <si>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</si>
  <si>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</si>
  <si>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</si>
  <si>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</si>
  <si>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</si>
  <si>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</si>
  <si>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</si>
  <si>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</si>
  <si>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</si>
  <si>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</si>
  <si>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</si>
  <si>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</si>
  <si>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</si>
  <si>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</si>
  <si>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</si>
  <si>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</si>
  <si>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</si>
  <si>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</si>
  <si>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</si>
  <si>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(16)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</si>
  <si>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</si>
  <si>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(18)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</si>
  <si>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</si>
  <si>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</si>
  <si>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</si>
  <si>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</si>
  <si>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</si>
  <si>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</si>
  <si>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(18) サービス提供時間（平均提供時間）</t>
    <rPh sb="9" eb="11">
      <t>テイキョウ</t>
    </rPh>
    <rPh sb="11" eb="13">
      <t>ジカン</t>
    </rPh>
    <rPh sb="14" eb="16">
      <t>ヘイキン</t>
    </rPh>
    <rPh sb="16" eb="18">
      <t>テイキョウ</t>
    </rPh>
    <rPh sb="18" eb="20">
      <t>ジカン</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</si>
  <si>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</si>
  <si>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</si>
  <si>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</si>
  <si>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</si>
  <si>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</si>
  <si>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</si>
  <si>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</si>
  <si>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</si>
  <si>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</si>
  <si>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</si>
  <si>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</si>
  <si>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</si>
  <si>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</si>
  <si>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</si>
  <si>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</si>
  <si>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(19) 確保すべき介護職員の勤務時間数　　　</t>
    <rPh sb="5" eb="7">
      <t>カクホ</t>
    </rPh>
    <rPh sb="10" eb="12">
      <t>カイゴ</t>
    </rPh>
    <rPh sb="12" eb="14">
      <t>ショクイン</t>
    </rPh>
    <rPh sb="15" eb="17">
      <t>キンム</t>
    </rPh>
    <rPh sb="17" eb="20">
      <t>ジカンスウ</t>
    </rPh>
    <phoneticPr fontId="2"/>
  </si>
  <si>
    <t>(20) 確保すべき介護職員の勤務時間数の判定　　　</t>
    <rPh sb="5" eb="7">
      <t>カクホ</t>
    </rPh>
    <rPh sb="10" eb="12">
      <t>カイゴ</t>
    </rPh>
    <rPh sb="12" eb="14">
      <t>ショクイン</t>
    </rPh>
    <rPh sb="15" eb="17">
      <t>キンム</t>
    </rPh>
    <rPh sb="17" eb="19">
      <t>ジカン</t>
    </rPh>
    <rPh sb="19" eb="20">
      <t>スウ</t>
    </rPh>
    <rPh sb="21" eb="23">
      <t>ハンテイ</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</si>
  <si>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</si>
  <si>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</si>
  <si>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</si>
  <si>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</si>
  <si>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</si>
  <si>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</si>
  <si>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</si>
  <si>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</si>
  <si>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</si>
  <si>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</si>
  <si>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　(21)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</si>
  <si>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</si>
  <si>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</si>
  <si>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</si>
  <si>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(19) 確保すべき介護職員の勤務時間数が自動計算されます。（(17)(18)を入力しないと計算されません。）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</si>
  <si>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(20) 確保すべき介護職員の勤務時間数の判定結果（○・×）が表示されます。（(17)(18)を入力しないと計算されません。）</t>
    <rPh sb="6" eb="8">
      <t>カクホ</t>
    </rPh>
    <rPh sb="11" eb="13">
      <t>カイゴ</t>
    </rPh>
    <rPh sb="13" eb="15">
      <t>ショクイン</t>
    </rPh>
    <rPh sb="16" eb="18">
      <t>キンム</t>
    </rPh>
    <rPh sb="18" eb="21">
      <t>ジカンスウ</t>
    </rPh>
    <rPh sb="22" eb="24">
      <t>ハンテイ</t>
    </rPh>
    <rPh sb="24" eb="26">
      <t>ケッカ</t>
    </rPh>
    <rPh sb="32" eb="34">
      <t>ヒョウジ</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</si>
  <si>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</si>
  <si>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</si>
  <si>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</si>
  <si>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（参考様式１　通所型サービス用）</t>
    <rPh sb="1" eb="3">
      <t>サンコウ</t>
    </rPh>
    <rPh sb="3" eb="5">
      <t>ヨウシキ</t>
    </rPh>
    <phoneticPr fontId="2"/>
  </si>
  <si>
    <t>介護保険法に基づく第1号通所事業</t>
    <rPh sb="0" eb="2">
      <t>カイゴ</t>
    </rPh>
    <rPh sb="2" eb="4">
      <t>ホケン</t>
    </rPh>
    <rPh sb="4" eb="5">
      <t>ホウ</t>
    </rPh>
    <rPh sb="6" eb="7">
      <t>モト</t>
    </rPh>
    <rPh sb="9" eb="10">
      <t>ダイ</t>
    </rPh>
    <rPh sb="11" eb="12">
      <t>ゴウ</t>
    </rPh>
    <rPh sb="12" eb="14">
      <t>ツウショ</t>
    </rPh>
    <rPh sb="14" eb="1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</si>
</sst>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33">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7" xfId="0" applyFont="1" applyFill="1" applyBorder="1">
      <alignment vertical="center"/>
    </xf>
    <xf numFmtId="0" fontId="13" fillId="3" borderId="98" xfId="0" applyFont="1" applyFill="1" applyBorder="1">
      <alignment vertical="center"/>
    </xf>
    <xf numFmtId="0" fontId="13"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0" fillId="3" borderId="14" xfId="0" applyFill="1" applyBorder="1" applyAlignment="1">
      <alignment horizontal="center"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38" xfId="0" applyFont="1" applyFill="1" applyBorder="1" applyAlignment="1">
      <alignment horizontal="center" vertical="center" wrapText="1"/>
    </xf>
    <xf numFmtId="1" fontId="5" fillId="3" borderId="36" xfId="0" applyNumberFormat="1" applyFont="1" applyFill="1" applyBorder="1" applyAlignment="1">
      <alignment horizontal="center" vertical="center" wrapText="1"/>
    </xf>
    <xf numFmtId="1" fontId="5" fillId="3" borderId="40" xfId="0" applyNumberFormat="1" applyFont="1" applyFill="1" applyBorder="1" applyAlignment="1">
      <alignment horizontal="center" vertical="center" wrapText="1"/>
    </xf>
    <xf numFmtId="0" fontId="5" fillId="3" borderId="116" xfId="0" applyFont="1" applyFill="1" applyBorder="1" applyAlignment="1">
      <alignment horizontal="center" vertical="center" wrapText="1"/>
    </xf>
    <xf numFmtId="0" fontId="5" fillId="3" borderId="117" xfId="0" applyFont="1" applyFill="1" applyBorder="1" applyAlignment="1">
      <alignment horizontal="center" vertical="center" wrapText="1"/>
    </xf>
    <xf numFmtId="0" fontId="5" fillId="3" borderId="118" xfId="0" applyFont="1" applyFill="1" applyBorder="1" applyAlignment="1">
      <alignment horizontal="center" vertical="center" wrapText="1"/>
    </xf>
    <xf numFmtId="0" fontId="5" fillId="3" borderId="119" xfId="0" applyFont="1" applyFill="1" applyBorder="1" applyAlignment="1">
      <alignment horizontal="center" vertical="center" wrapText="1"/>
    </xf>
    <xf numFmtId="0" fontId="5" fillId="3" borderId="120" xfId="0" applyFont="1" applyFill="1" applyBorder="1" applyAlignment="1">
      <alignment horizontal="center" vertical="center" wrapText="1"/>
    </xf>
    <xf numFmtId="0" fontId="5" fillId="3" borderId="121" xfId="0" applyFont="1" applyFill="1" applyBorder="1" applyAlignment="1">
      <alignment horizontal="center" vertical="center" wrapText="1"/>
    </xf>
    <xf numFmtId="0" fontId="5" fillId="3" borderId="122" xfId="0" applyFont="1" applyFill="1" applyBorder="1" applyAlignment="1">
      <alignment horizontal="center" vertical="center" wrapText="1"/>
    </xf>
    <xf numFmtId="0" fontId="5" fillId="3" borderId="123" xfId="0" applyFont="1" applyFill="1" applyBorder="1" applyAlignment="1">
      <alignment horizontal="center" vertical="center" wrapText="1"/>
    </xf>
    <xf numFmtId="0" fontId="5" fillId="3" borderId="124" xfId="0" applyFont="1" applyFill="1" applyBorder="1" applyAlignment="1">
      <alignment horizontal="center" vertical="center" wrapText="1"/>
    </xf>
    <xf numFmtId="0" fontId="5" fillId="0" borderId="93" xfId="0" applyFont="1" applyBorder="1" applyAlignment="1">
      <alignment horizontal="center" vertical="center"/>
    </xf>
    <xf numFmtId="0" fontId="5" fillId="0" borderId="101"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1" fontId="5" fillId="3" borderId="132" xfId="0" applyNumberFormat="1" applyFont="1" applyFill="1" applyBorder="1" applyAlignment="1">
      <alignment horizontal="center" vertical="center" wrapText="1"/>
    </xf>
    <xf numFmtId="1" fontId="5" fillId="3" borderId="133" xfId="0" applyNumberFormat="1" applyFont="1" applyFill="1" applyBorder="1" applyAlignment="1">
      <alignment horizontal="center" vertical="center" wrapText="1"/>
    </xf>
    <xf numFmtId="1" fontId="5" fillId="3" borderId="134" xfId="0" applyNumberFormat="1" applyFont="1" applyFill="1" applyBorder="1" applyAlignment="1">
      <alignment horizontal="center" vertical="center" wrapText="1"/>
    </xf>
    <xf numFmtId="1" fontId="5" fillId="3" borderId="135" xfId="0" applyNumberFormat="1" applyFont="1" applyFill="1" applyBorder="1" applyAlignment="1">
      <alignment horizontal="center" vertical="center" wrapText="1"/>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5" fillId="4" borderId="25"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5" fillId="0" borderId="100" xfId="0" applyFont="1" applyBorder="1" applyAlignment="1">
      <alignment horizontal="center" vertical="center"/>
    </xf>
    <xf numFmtId="1" fontId="5" fillId="3" borderId="128" xfId="0" applyNumberFormat="1" applyFont="1" applyFill="1" applyBorder="1" applyAlignment="1">
      <alignment horizontal="center" vertical="center" wrapText="1"/>
    </xf>
    <xf numFmtId="1" fontId="5" fillId="3" borderId="129" xfId="0" applyNumberFormat="1" applyFont="1" applyFill="1" applyBorder="1" applyAlignment="1">
      <alignment horizontal="center" vertical="center" wrapText="1"/>
    </xf>
    <xf numFmtId="1" fontId="5" fillId="3" borderId="130" xfId="0" applyNumberFormat="1" applyFont="1" applyFill="1" applyBorder="1" applyAlignment="1">
      <alignment horizontal="center" vertical="center" wrapText="1"/>
    </xf>
    <xf numFmtId="1" fontId="5" fillId="3" borderId="131" xfId="0" applyNumberFormat="1" applyFont="1" applyFill="1" applyBorder="1" applyAlignment="1">
      <alignment horizontal="center" vertical="center" wrapText="1"/>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5" borderId="86" xfId="0" applyFont="1" applyFill="1" applyBorder="1" applyAlignment="1" applyProtection="1">
      <alignment horizontal="left"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5" borderId="7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0" fillId="3" borderId="14" xfId="0" applyFill="1" applyBorder="1" applyAlignment="1">
      <alignment horizontal="center" vertical="center"/>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9" xfId="0" applyNumberFormat="1" applyFont="1" applyFill="1" applyBorder="1" applyAlignment="1">
      <alignment horizontal="center" vertical="center" wrapText="1"/>
    </xf>
    <xf numFmtId="0" fontId="5" fillId="5" borderId="10" xfId="0" applyFont="1" applyFill="1" applyBorder="1" applyAlignment="1" applyProtection="1">
      <alignment horizontal="center" vertical="center" wrapText="1"/>
      <protection locked="0"/>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5" fillId="0" borderId="0" xfId="0" applyFont="1" applyBorder="1" applyAlignment="1">
      <alignment horizontal="lef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0" fontId="5" fillId="3" borderId="0" xfId="0" applyFont="1" applyFill="1" applyBorder="1" applyAlignment="1">
      <alignment horizontal="left" vertical="center" inden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81"/>
  <sheetViews>
    <sheetView showGridLines="0" view="pageBreakPreview" zoomScale="70" zoomScaleNormal="70" zoomScaleSheetLayoutView="70" workbookViewId="0">
      <selection activeCell="J4" sqref="J4"/>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84</v>
      </c>
      <c r="AP1" s="406" t="s">
        <v>127</v>
      </c>
      <c r="AQ1" s="407"/>
      <c r="AR1" s="407"/>
      <c r="AS1" s="407"/>
      <c r="AT1" s="407"/>
      <c r="AU1" s="407"/>
      <c r="AV1" s="407"/>
      <c r="AW1" s="407"/>
      <c r="AX1" s="407"/>
      <c r="AY1" s="407"/>
      <c r="AZ1" s="407"/>
      <c r="BA1" s="407"/>
      <c r="BB1" s="407"/>
      <c r="BC1" s="407"/>
      <c r="BD1" s="407"/>
      <c r="BE1" s="407"/>
      <c r="BF1" s="7" t="s">
        <v>21</v>
      </c>
    </row>
    <row r="2" spans="2:64" s="16" customFormat="1" ht="20.25" customHeight="1" x14ac:dyDescent="0.4">
      <c r="C2" s="15"/>
      <c r="D2" s="15"/>
      <c r="E2" s="15"/>
      <c r="F2" s="15"/>
      <c r="G2" s="15"/>
      <c r="J2" s="5"/>
      <c r="L2" s="15"/>
      <c r="M2" s="15"/>
      <c r="N2" s="15"/>
      <c r="O2" s="15"/>
      <c r="P2" s="15"/>
      <c r="Q2" s="15"/>
      <c r="R2" s="15"/>
      <c r="Y2" s="39" t="s">
        <v>80</v>
      </c>
      <c r="Z2" s="408">
        <v>2</v>
      </c>
      <c r="AA2" s="408"/>
      <c r="AB2" s="39" t="s">
        <v>81</v>
      </c>
      <c r="AC2" s="409">
        <f>IF(Z2=0,"",YEAR(DATE(2018+Z2,1,1)))</f>
        <v>2020</v>
      </c>
      <c r="AD2" s="409"/>
      <c r="AE2" s="40" t="s">
        <v>82</v>
      </c>
      <c r="AF2" s="40" t="s">
        <v>1</v>
      </c>
      <c r="AG2" s="408">
        <v>4</v>
      </c>
      <c r="AH2" s="408"/>
      <c r="AI2" s="40" t="s">
        <v>56</v>
      </c>
      <c r="AM2" s="8"/>
      <c r="AN2" s="7"/>
      <c r="AO2" s="7" t="s">
        <v>83</v>
      </c>
      <c r="AP2" s="410" t="s">
        <v>41</v>
      </c>
      <c r="AQ2" s="410"/>
      <c r="AR2" s="410"/>
      <c r="AS2" s="410"/>
      <c r="AT2" s="410"/>
      <c r="AU2" s="410"/>
      <c r="AV2" s="410"/>
      <c r="AW2" s="410"/>
      <c r="AX2" s="410"/>
      <c r="AY2" s="410"/>
      <c r="AZ2" s="410"/>
      <c r="BA2" s="410"/>
      <c r="BB2" s="410"/>
      <c r="BC2" s="410"/>
      <c r="BD2" s="410"/>
      <c r="BE2" s="410"/>
      <c r="BF2" s="7" t="s">
        <v>21</v>
      </c>
    </row>
    <row r="3" spans="2:64" s="6" customFormat="1" ht="20.25" customHeight="1" x14ac:dyDescent="0.4">
      <c r="G3" s="5"/>
      <c r="J3" s="5"/>
      <c r="L3" s="7"/>
      <c r="M3" s="7"/>
      <c r="N3" s="7"/>
      <c r="O3" s="7"/>
      <c r="P3" s="7"/>
      <c r="Q3" s="7"/>
      <c r="R3" s="7"/>
      <c r="Z3" s="43"/>
      <c r="AA3" s="43"/>
      <c r="AB3" s="41"/>
      <c r="AC3" s="42"/>
      <c r="AD3" s="41"/>
      <c r="BA3" s="112" t="s">
        <v>139</v>
      </c>
      <c r="BB3" s="411" t="s">
        <v>214</v>
      </c>
      <c r="BC3" s="412"/>
      <c r="BD3" s="412"/>
      <c r="BE3" s="413"/>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01" t="s">
        <v>140</v>
      </c>
      <c r="C6" s="402"/>
      <c r="D6" s="402"/>
      <c r="E6" s="402"/>
      <c r="F6" s="402"/>
      <c r="G6" s="402"/>
      <c r="H6" s="402"/>
      <c r="I6" s="402"/>
      <c r="J6" s="403"/>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398">
        <v>8</v>
      </c>
      <c r="AU6" s="400"/>
      <c r="AV6" s="23" t="s">
        <v>71</v>
      </c>
      <c r="AW6" s="16"/>
      <c r="AX6" s="398">
        <v>40</v>
      </c>
      <c r="AY6" s="400"/>
      <c r="AZ6" s="23" t="s">
        <v>72</v>
      </c>
      <c r="BA6" s="16"/>
      <c r="BB6" s="398">
        <v>160</v>
      </c>
      <c r="BC6" s="40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358">
        <v>0.39583333333333331</v>
      </c>
      <c r="M8" s="359"/>
      <c r="N8" s="360"/>
      <c r="O8" s="85" t="s">
        <v>2</v>
      </c>
      <c r="P8" s="358">
        <v>0.6875</v>
      </c>
      <c r="Q8" s="359"/>
      <c r="R8" s="360"/>
      <c r="S8" s="84" t="s">
        <v>24</v>
      </c>
      <c r="T8" s="361">
        <f>(P8-L8)*24</f>
        <v>7</v>
      </c>
      <c r="U8" s="362"/>
      <c r="V8" s="83" t="s">
        <v>25</v>
      </c>
      <c r="Z8" s="85"/>
      <c r="AA8" s="104"/>
      <c r="AB8" s="83"/>
      <c r="AC8" s="85"/>
      <c r="AD8" s="85"/>
      <c r="AE8" s="85"/>
      <c r="AF8" s="28"/>
      <c r="AG8" s="90"/>
      <c r="AH8" s="90"/>
      <c r="AI8" s="90"/>
      <c r="AJ8" s="88"/>
      <c r="AK8" s="84"/>
      <c r="AL8" s="104"/>
      <c r="AM8" s="104"/>
      <c r="AN8" s="83"/>
      <c r="AO8" s="102"/>
      <c r="AP8" s="102"/>
      <c r="AQ8" s="102"/>
      <c r="AR8" s="87" t="s">
        <v>142</v>
      </c>
      <c r="AS8" s="87"/>
      <c r="AT8" s="16"/>
      <c r="AU8" s="398">
        <v>20</v>
      </c>
      <c r="AV8" s="400"/>
      <c r="AW8" s="100" t="s">
        <v>135</v>
      </c>
      <c r="AX8" s="16"/>
      <c r="AY8" s="16" t="s">
        <v>78</v>
      </c>
      <c r="AZ8" s="16"/>
      <c r="BA8" s="16"/>
      <c r="BB8" s="404">
        <f>DAY(EOMONTH(DATE(AC2,AG2,1),0))</f>
        <v>30</v>
      </c>
      <c r="BC8" s="405"/>
      <c r="BD8" s="16" t="s">
        <v>62</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358"/>
      <c r="M10" s="359"/>
      <c r="N10" s="360"/>
      <c r="O10" s="85" t="s">
        <v>2</v>
      </c>
      <c r="P10" s="358"/>
      <c r="Q10" s="359"/>
      <c r="R10" s="360"/>
      <c r="S10" s="84" t="s">
        <v>24</v>
      </c>
      <c r="T10" s="361">
        <f>(P10-L10)*24</f>
        <v>0</v>
      </c>
      <c r="U10" s="362"/>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398">
        <v>1</v>
      </c>
      <c r="BC10" s="399"/>
      <c r="BD10" s="40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394" t="s">
        <v>137</v>
      </c>
      <c r="C12" s="395"/>
      <c r="D12" s="395"/>
      <c r="E12" s="395"/>
      <c r="F12" s="395"/>
      <c r="G12" s="395"/>
      <c r="H12" s="395"/>
      <c r="I12" s="395"/>
      <c r="J12" s="395"/>
      <c r="K12" s="395"/>
      <c r="L12" s="395"/>
      <c r="M12" s="395"/>
      <c r="N12" s="395"/>
      <c r="O12" s="395"/>
      <c r="P12" s="395"/>
      <c r="Q12" s="395"/>
      <c r="R12" s="395"/>
      <c r="S12" s="395"/>
      <c r="T12" s="395"/>
      <c r="U12" s="395"/>
      <c r="V12" s="396"/>
      <c r="Z12" s="100"/>
      <c r="AA12" s="111"/>
      <c r="AB12" s="111"/>
      <c r="AC12" s="100"/>
      <c r="AD12" s="85"/>
      <c r="AE12" s="85"/>
      <c r="AF12" s="28"/>
      <c r="AG12" s="83"/>
      <c r="AH12" s="90"/>
      <c r="AI12" s="88"/>
      <c r="AJ12" s="90"/>
      <c r="AK12" s="88"/>
      <c r="AL12" s="88"/>
      <c r="AM12" s="88"/>
      <c r="AN12" s="88"/>
      <c r="AO12" s="397"/>
      <c r="AP12" s="397"/>
      <c r="AQ12" s="397"/>
      <c r="AR12" s="23"/>
      <c r="AS12" s="105"/>
      <c r="AT12" s="105"/>
      <c r="AU12" s="105"/>
      <c r="AV12" s="88"/>
      <c r="AW12" s="88"/>
      <c r="AX12" s="106"/>
      <c r="AY12" s="106"/>
      <c r="AZ12" s="88"/>
      <c r="BA12" s="88"/>
      <c r="BB12" s="398">
        <v>1</v>
      </c>
      <c r="BC12" s="399"/>
      <c r="BD12" s="400"/>
      <c r="BE12" s="108" t="s">
        <v>23</v>
      </c>
      <c r="BF12" s="16"/>
      <c r="BJ12" s="7"/>
      <c r="BK12" s="7"/>
      <c r="BL12" s="7"/>
    </row>
    <row r="13" spans="2:64" s="6" customFormat="1" ht="6.75" customHeight="1" x14ac:dyDescent="0.2">
      <c r="B13" s="352"/>
      <c r="C13" s="353"/>
      <c r="D13" s="353"/>
      <c r="E13" s="353"/>
      <c r="F13" s="353"/>
      <c r="G13" s="353"/>
      <c r="H13" s="353"/>
      <c r="I13" s="353"/>
      <c r="J13" s="353"/>
      <c r="K13" s="353"/>
      <c r="L13" s="353"/>
      <c r="M13" s="353"/>
      <c r="N13" s="353"/>
      <c r="O13" s="353"/>
      <c r="P13" s="353"/>
      <c r="Q13" s="353"/>
      <c r="R13" s="353"/>
      <c r="S13" s="353"/>
      <c r="T13" s="353"/>
      <c r="U13" s="353"/>
      <c r="V13" s="354"/>
      <c r="Z13" s="101"/>
      <c r="AA13" s="141"/>
      <c r="AB13" s="141"/>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55" t="s">
        <v>138</v>
      </c>
      <c r="C14" s="356"/>
      <c r="D14" s="356"/>
      <c r="E14" s="356"/>
      <c r="F14" s="356"/>
      <c r="G14" s="356"/>
      <c r="H14" s="356"/>
      <c r="I14" s="356"/>
      <c r="J14" s="356"/>
      <c r="K14" s="356"/>
      <c r="L14" s="356"/>
      <c r="M14" s="356"/>
      <c r="N14" s="356"/>
      <c r="O14" s="356"/>
      <c r="P14" s="356"/>
      <c r="Q14" s="356"/>
      <c r="R14" s="356"/>
      <c r="S14" s="356"/>
      <c r="T14" s="356"/>
      <c r="U14" s="356"/>
      <c r="V14" s="357"/>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358">
        <v>0.39583333333333331</v>
      </c>
      <c r="AV14" s="359"/>
      <c r="AW14" s="360"/>
      <c r="AX14" s="85" t="s">
        <v>2</v>
      </c>
      <c r="AY14" s="358">
        <v>0.6875</v>
      </c>
      <c r="AZ14" s="359"/>
      <c r="BA14" s="360"/>
      <c r="BB14" s="84" t="s">
        <v>24</v>
      </c>
      <c r="BC14" s="361">
        <f>(AY14-AU14)*24</f>
        <v>7</v>
      </c>
      <c r="BD14" s="362"/>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63" t="s">
        <v>124</v>
      </c>
      <c r="C17" s="214" t="s">
        <v>145</v>
      </c>
      <c r="D17" s="215"/>
      <c r="E17" s="366"/>
      <c r="F17" s="138"/>
      <c r="G17" s="369" t="s">
        <v>146</v>
      </c>
      <c r="H17" s="372" t="s">
        <v>147</v>
      </c>
      <c r="I17" s="215"/>
      <c r="J17" s="215"/>
      <c r="K17" s="366"/>
      <c r="L17" s="372" t="s">
        <v>148</v>
      </c>
      <c r="M17" s="215"/>
      <c r="N17" s="215"/>
      <c r="O17" s="216"/>
      <c r="P17" s="214"/>
      <c r="Q17" s="215"/>
      <c r="R17" s="216"/>
      <c r="S17" s="375" t="s">
        <v>149</v>
      </c>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7"/>
      <c r="AX17" s="378" t="str">
        <f>IF(BB3="計画","(12) 1～4週目の勤務時間数合計","(12) 1か月の勤務時間数   合計")</f>
        <v>(12) 1～4週目の勤務時間数合計</v>
      </c>
      <c r="AY17" s="379"/>
      <c r="AZ17" s="384" t="s">
        <v>150</v>
      </c>
      <c r="BA17" s="385"/>
      <c r="BB17" s="214" t="s">
        <v>151</v>
      </c>
      <c r="BC17" s="215"/>
      <c r="BD17" s="215"/>
      <c r="BE17" s="215"/>
      <c r="BF17" s="216"/>
    </row>
    <row r="18" spans="2:58" ht="20.25" customHeight="1" x14ac:dyDescent="0.4">
      <c r="B18" s="364"/>
      <c r="C18" s="217"/>
      <c r="D18" s="218"/>
      <c r="E18" s="367"/>
      <c r="F18" s="139"/>
      <c r="G18" s="370"/>
      <c r="H18" s="373"/>
      <c r="I18" s="218"/>
      <c r="J18" s="218"/>
      <c r="K18" s="367"/>
      <c r="L18" s="373"/>
      <c r="M18" s="218"/>
      <c r="N18" s="218"/>
      <c r="O18" s="219"/>
      <c r="P18" s="217"/>
      <c r="Q18" s="218"/>
      <c r="R18" s="219"/>
      <c r="S18" s="390" t="s">
        <v>16</v>
      </c>
      <c r="T18" s="225"/>
      <c r="U18" s="225"/>
      <c r="V18" s="225"/>
      <c r="W18" s="225"/>
      <c r="X18" s="225"/>
      <c r="Y18" s="226"/>
      <c r="Z18" s="390" t="s">
        <v>17</v>
      </c>
      <c r="AA18" s="225"/>
      <c r="AB18" s="225"/>
      <c r="AC18" s="225"/>
      <c r="AD18" s="225"/>
      <c r="AE18" s="225"/>
      <c r="AF18" s="226"/>
      <c r="AG18" s="390" t="s">
        <v>18</v>
      </c>
      <c r="AH18" s="225"/>
      <c r="AI18" s="225"/>
      <c r="AJ18" s="225"/>
      <c r="AK18" s="225"/>
      <c r="AL18" s="225"/>
      <c r="AM18" s="226"/>
      <c r="AN18" s="390" t="s">
        <v>19</v>
      </c>
      <c r="AO18" s="225"/>
      <c r="AP18" s="225"/>
      <c r="AQ18" s="225"/>
      <c r="AR18" s="225"/>
      <c r="AS18" s="225"/>
      <c r="AT18" s="226"/>
      <c r="AU18" s="391" t="s">
        <v>20</v>
      </c>
      <c r="AV18" s="392"/>
      <c r="AW18" s="393"/>
      <c r="AX18" s="380"/>
      <c r="AY18" s="381"/>
      <c r="AZ18" s="386"/>
      <c r="BA18" s="387"/>
      <c r="BB18" s="217"/>
      <c r="BC18" s="218"/>
      <c r="BD18" s="218"/>
      <c r="BE18" s="218"/>
      <c r="BF18" s="219"/>
    </row>
    <row r="19" spans="2:58" ht="20.25" customHeight="1" x14ac:dyDescent="0.4">
      <c r="B19" s="364"/>
      <c r="C19" s="217"/>
      <c r="D19" s="218"/>
      <c r="E19" s="367"/>
      <c r="F19" s="139"/>
      <c r="G19" s="370"/>
      <c r="H19" s="373"/>
      <c r="I19" s="218"/>
      <c r="J19" s="218"/>
      <c r="K19" s="367"/>
      <c r="L19" s="373"/>
      <c r="M19" s="218"/>
      <c r="N19" s="218"/>
      <c r="O19" s="219"/>
      <c r="P19" s="217"/>
      <c r="Q19" s="218"/>
      <c r="R19" s="219"/>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80"/>
      <c r="AY19" s="381"/>
      <c r="AZ19" s="386"/>
      <c r="BA19" s="387"/>
      <c r="BB19" s="217"/>
      <c r="BC19" s="218"/>
      <c r="BD19" s="218"/>
      <c r="BE19" s="218"/>
      <c r="BF19" s="219"/>
    </row>
    <row r="20" spans="2:58" ht="20.25" hidden="1" customHeight="1" x14ac:dyDescent="0.4">
      <c r="B20" s="364"/>
      <c r="C20" s="217"/>
      <c r="D20" s="218"/>
      <c r="E20" s="367"/>
      <c r="F20" s="139"/>
      <c r="G20" s="370"/>
      <c r="H20" s="373"/>
      <c r="I20" s="218"/>
      <c r="J20" s="218"/>
      <c r="K20" s="367"/>
      <c r="L20" s="373"/>
      <c r="M20" s="218"/>
      <c r="N20" s="218"/>
      <c r="O20" s="219"/>
      <c r="P20" s="217"/>
      <c r="Q20" s="218"/>
      <c r="R20" s="219"/>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80"/>
      <c r="AY20" s="381"/>
      <c r="AZ20" s="386"/>
      <c r="BA20" s="387"/>
      <c r="BB20" s="217"/>
      <c r="BC20" s="218"/>
      <c r="BD20" s="218"/>
      <c r="BE20" s="218"/>
      <c r="BF20" s="219"/>
    </row>
    <row r="21" spans="2:58" ht="22.5" customHeight="1" thickBot="1" x14ac:dyDescent="0.45">
      <c r="B21" s="365"/>
      <c r="C21" s="220"/>
      <c r="D21" s="221"/>
      <c r="E21" s="368"/>
      <c r="F21" s="140"/>
      <c r="G21" s="371"/>
      <c r="H21" s="374"/>
      <c r="I21" s="221"/>
      <c r="J21" s="221"/>
      <c r="K21" s="368"/>
      <c r="L21" s="374"/>
      <c r="M21" s="221"/>
      <c r="N21" s="221"/>
      <c r="O21" s="222"/>
      <c r="P21" s="220"/>
      <c r="Q21" s="221"/>
      <c r="R21" s="222"/>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82"/>
      <c r="AY21" s="383"/>
      <c r="AZ21" s="388"/>
      <c r="BA21" s="389"/>
      <c r="BB21" s="220"/>
      <c r="BC21" s="221"/>
      <c r="BD21" s="221"/>
      <c r="BE21" s="221"/>
      <c r="BF21" s="222"/>
    </row>
    <row r="22" spans="2:58" ht="20.25" customHeight="1" x14ac:dyDescent="0.4">
      <c r="B22" s="331">
        <v>1</v>
      </c>
      <c r="C22" s="339"/>
      <c r="D22" s="340"/>
      <c r="E22" s="341"/>
      <c r="F22" s="180"/>
      <c r="G22" s="342" t="s">
        <v>194</v>
      </c>
      <c r="H22" s="343" t="s">
        <v>133</v>
      </c>
      <c r="I22" s="344"/>
      <c r="J22" s="344"/>
      <c r="K22" s="345"/>
      <c r="L22" s="346" t="s">
        <v>195</v>
      </c>
      <c r="M22" s="347"/>
      <c r="N22" s="347"/>
      <c r="O22" s="348"/>
      <c r="P22" s="349" t="s">
        <v>50</v>
      </c>
      <c r="Q22" s="350"/>
      <c r="R22" s="351"/>
      <c r="S22" s="181" t="s">
        <v>156</v>
      </c>
      <c r="T22" s="182" t="s">
        <v>34</v>
      </c>
      <c r="U22" s="182" t="s">
        <v>92</v>
      </c>
      <c r="V22" s="182" t="s">
        <v>34</v>
      </c>
      <c r="W22" s="182" t="s">
        <v>34</v>
      </c>
      <c r="X22" s="182" t="s">
        <v>92</v>
      </c>
      <c r="Y22" s="183" t="s">
        <v>34</v>
      </c>
      <c r="Z22" s="181" t="s">
        <v>34</v>
      </c>
      <c r="AA22" s="182" t="s">
        <v>34</v>
      </c>
      <c r="AB22" s="182" t="s">
        <v>92</v>
      </c>
      <c r="AC22" s="182" t="s">
        <v>34</v>
      </c>
      <c r="AD22" s="182" t="s">
        <v>34</v>
      </c>
      <c r="AE22" s="182" t="s">
        <v>92</v>
      </c>
      <c r="AF22" s="183" t="s">
        <v>34</v>
      </c>
      <c r="AG22" s="181" t="s">
        <v>34</v>
      </c>
      <c r="AH22" s="182" t="s">
        <v>34</v>
      </c>
      <c r="AI22" s="182" t="s">
        <v>92</v>
      </c>
      <c r="AJ22" s="182" t="s">
        <v>34</v>
      </c>
      <c r="AK22" s="182" t="s">
        <v>34</v>
      </c>
      <c r="AL22" s="182" t="s">
        <v>92</v>
      </c>
      <c r="AM22" s="183" t="s">
        <v>34</v>
      </c>
      <c r="AN22" s="181" t="s">
        <v>34</v>
      </c>
      <c r="AO22" s="182" t="s">
        <v>34</v>
      </c>
      <c r="AP22" s="182" t="s">
        <v>92</v>
      </c>
      <c r="AQ22" s="182" t="s">
        <v>34</v>
      </c>
      <c r="AR22" s="182" t="s">
        <v>34</v>
      </c>
      <c r="AS22" s="182" t="s">
        <v>92</v>
      </c>
      <c r="AT22" s="183" t="s">
        <v>34</v>
      </c>
      <c r="AU22" s="181"/>
      <c r="AV22" s="182"/>
      <c r="AW22" s="183"/>
      <c r="AX22" s="332"/>
      <c r="AY22" s="333"/>
      <c r="AZ22" s="334"/>
      <c r="BA22" s="335"/>
      <c r="BB22" s="336"/>
      <c r="BC22" s="337"/>
      <c r="BD22" s="337"/>
      <c r="BE22" s="337"/>
      <c r="BF22" s="338"/>
    </row>
    <row r="23" spans="2:58" ht="20.25" customHeight="1" x14ac:dyDescent="0.4">
      <c r="B23" s="257"/>
      <c r="C23" s="328" t="s">
        <v>4</v>
      </c>
      <c r="D23" s="329"/>
      <c r="E23" s="330"/>
      <c r="F23" s="184"/>
      <c r="G23" s="263"/>
      <c r="H23" s="268"/>
      <c r="I23" s="266"/>
      <c r="J23" s="266"/>
      <c r="K23" s="267"/>
      <c r="L23" s="275"/>
      <c r="M23" s="276"/>
      <c r="N23" s="276"/>
      <c r="O23" s="277"/>
      <c r="P23" s="292" t="s">
        <v>15</v>
      </c>
      <c r="Q23" s="293"/>
      <c r="R23" s="294"/>
      <c r="S23" s="145">
        <f>IF(S22="","",VLOOKUP(S22,'【記載例】シフト記号表（勤務時間帯）'!$C$5:$K$36,9,FALSE))</f>
        <v>8</v>
      </c>
      <c r="T23" s="146">
        <f>IF(T22="","",VLOOKUP(T22,'【記載例】シフト記号表（勤務時間帯）'!$C$5:$K$36,9,FALSE))</f>
        <v>8</v>
      </c>
      <c r="U23" s="146" t="str">
        <f>IF(U22="","",VLOOKUP(U22,'【記載例】シフト記号表（勤務時間帯）'!$C$5:$K$36,9,FALSE))</f>
        <v>-</v>
      </c>
      <c r="V23" s="146">
        <f>IF(V22="","",VLOOKUP(V22,'【記載例】シフト記号表（勤務時間帯）'!$C$5:$K$36,9,FALSE))</f>
        <v>8</v>
      </c>
      <c r="W23" s="146">
        <f>IF(W22="","",VLOOKUP(W22,'【記載例】シフト記号表（勤務時間帯）'!$C$5:$K$36,9,FALSE))</f>
        <v>8</v>
      </c>
      <c r="X23" s="146" t="str">
        <f>IF(X22="","",VLOOKUP(X22,'【記載例】シフト記号表（勤務時間帯）'!$C$5:$K$36,9,FALSE))</f>
        <v>-</v>
      </c>
      <c r="Y23" s="147">
        <f>IF(Y22="","",VLOOKUP(Y22,'【記載例】シフト記号表（勤務時間帯）'!$C$5:$K$36,9,FALSE))</f>
        <v>8</v>
      </c>
      <c r="Z23" s="145">
        <f>IF(Z22="","",VLOOKUP(Z22,'【記載例】シフト記号表（勤務時間帯）'!$C$5:$K$36,9,FALSE))</f>
        <v>8</v>
      </c>
      <c r="AA23" s="146">
        <f>IF(AA22="","",VLOOKUP(AA22,'【記載例】シフト記号表（勤務時間帯）'!$C$5:$K$36,9,FALSE))</f>
        <v>8</v>
      </c>
      <c r="AB23" s="146" t="str">
        <f>IF(AB22="","",VLOOKUP(AB22,'【記載例】シフト記号表（勤務時間帯）'!$C$5:$K$36,9,FALSE))</f>
        <v>-</v>
      </c>
      <c r="AC23" s="146">
        <f>IF(AC22="","",VLOOKUP(AC22,'【記載例】シフト記号表（勤務時間帯）'!$C$5:$K$36,9,FALSE))</f>
        <v>8</v>
      </c>
      <c r="AD23" s="146">
        <f>IF(AD22="","",VLOOKUP(AD22,'【記載例】シフト記号表（勤務時間帯）'!$C$5:$K$36,9,FALSE))</f>
        <v>8</v>
      </c>
      <c r="AE23" s="146" t="str">
        <f>IF(AE22="","",VLOOKUP(AE22,'【記載例】シフト記号表（勤務時間帯）'!$C$5:$K$36,9,FALSE))</f>
        <v>-</v>
      </c>
      <c r="AF23" s="147">
        <f>IF(AF22="","",VLOOKUP(AF22,'【記載例】シフト記号表（勤務時間帯）'!$C$5:$K$36,9,FALSE))</f>
        <v>8</v>
      </c>
      <c r="AG23" s="145">
        <f>IF(AG22="","",VLOOKUP(AG22,'【記載例】シフト記号表（勤務時間帯）'!$C$5:$K$36,9,FALSE))</f>
        <v>8</v>
      </c>
      <c r="AH23" s="146">
        <f>IF(AH22="","",VLOOKUP(AH22,'【記載例】シフト記号表（勤務時間帯）'!$C$5:$K$36,9,FALSE))</f>
        <v>8</v>
      </c>
      <c r="AI23" s="146" t="str">
        <f>IF(AI22="","",VLOOKUP(AI22,'【記載例】シフト記号表（勤務時間帯）'!$C$5:$K$36,9,FALSE))</f>
        <v>-</v>
      </c>
      <c r="AJ23" s="146">
        <f>IF(AJ22="","",VLOOKUP(AJ22,'【記載例】シフト記号表（勤務時間帯）'!$C$5:$K$36,9,FALSE))</f>
        <v>8</v>
      </c>
      <c r="AK23" s="146">
        <f>IF(AK22="","",VLOOKUP(AK22,'【記載例】シフト記号表（勤務時間帯）'!$C$5:$K$36,9,FALSE))</f>
        <v>8</v>
      </c>
      <c r="AL23" s="146" t="str">
        <f>IF(AL22="","",VLOOKUP(AL22,'【記載例】シフト記号表（勤務時間帯）'!$C$5:$K$36,9,FALSE))</f>
        <v>-</v>
      </c>
      <c r="AM23" s="147">
        <f>IF(AM22="","",VLOOKUP(AM22,'【記載例】シフト記号表（勤務時間帯）'!$C$5:$K$36,9,FALSE))</f>
        <v>8</v>
      </c>
      <c r="AN23" s="145">
        <f>IF(AN22="","",VLOOKUP(AN22,'【記載例】シフト記号表（勤務時間帯）'!$C$5:$K$36,9,FALSE))</f>
        <v>8</v>
      </c>
      <c r="AO23" s="146">
        <f>IF(AO22="","",VLOOKUP(AO22,'【記載例】シフト記号表（勤務時間帯）'!$C$5:$K$36,9,FALSE))</f>
        <v>8</v>
      </c>
      <c r="AP23" s="146" t="str">
        <f>IF(AP22="","",VLOOKUP(AP22,'【記載例】シフト記号表（勤務時間帯）'!$C$5:$K$36,9,FALSE))</f>
        <v>-</v>
      </c>
      <c r="AQ23" s="146">
        <f>IF(AQ22="","",VLOOKUP(AQ22,'【記載例】シフト記号表（勤務時間帯）'!$C$5:$K$36,9,FALSE))</f>
        <v>8</v>
      </c>
      <c r="AR23" s="146">
        <f>IF(AR22="","",VLOOKUP(AR22,'【記載例】シフト記号表（勤務時間帯）'!$C$5:$K$36,9,FALSE))</f>
        <v>8</v>
      </c>
      <c r="AS23" s="146" t="str">
        <f>IF(AS22="","",VLOOKUP(AS22,'【記載例】シフト記号表（勤務時間帯）'!$C$5:$K$36,9,FALSE))</f>
        <v>-</v>
      </c>
      <c r="AT23" s="147">
        <f>IF(AT22="","",VLOOKUP(AT22,'【記載例】シフト記号表（勤務時間帯）'!$C$5:$K$36,9,FALSE))</f>
        <v>8</v>
      </c>
      <c r="AU23" s="145" t="str">
        <f>IF(AU22="","",VLOOKUP(AU22,'【記載例】シフト記号表（勤務時間帯）'!$C$5:$K$36,9,FALSE))</f>
        <v/>
      </c>
      <c r="AV23" s="146" t="str">
        <f>IF(AV22="","",VLOOKUP(AV22,'【記載例】シフト記号表（勤務時間帯）'!$C$5:$K$36,9,FALSE))</f>
        <v/>
      </c>
      <c r="AW23" s="147" t="str">
        <f>IF(AW22="","",VLOOKUP(AW22,'【記載例】シフト記号表（勤務時間帯）'!$C$5:$K$36,9,FALSE))</f>
        <v/>
      </c>
      <c r="AX23" s="295">
        <f>IF($BB$3="計画",SUM(S23:AT23),IF($BB$3="実績",SUM(S23:AW23),""))</f>
        <v>160</v>
      </c>
      <c r="AY23" s="296"/>
      <c r="AZ23" s="297">
        <f>IF($BB$3="計画",AX23/4,IF($BB$3="実績",【記載例】通所介護!AX23/(【記載例】通所介護!$BB$8/7),""))</f>
        <v>40</v>
      </c>
      <c r="BA23" s="298"/>
      <c r="BB23" s="322"/>
      <c r="BC23" s="323"/>
      <c r="BD23" s="323"/>
      <c r="BE23" s="323"/>
      <c r="BF23" s="324"/>
    </row>
    <row r="24" spans="2:58" ht="20.25" customHeight="1" x14ac:dyDescent="0.4">
      <c r="B24" s="257"/>
      <c r="C24" s="299"/>
      <c r="D24" s="300"/>
      <c r="E24" s="301"/>
      <c r="F24" s="185" t="str">
        <f>C23</f>
        <v>管理者</v>
      </c>
      <c r="G24" s="263"/>
      <c r="H24" s="268"/>
      <c r="I24" s="266"/>
      <c r="J24" s="266"/>
      <c r="K24" s="267"/>
      <c r="L24" s="275"/>
      <c r="M24" s="276"/>
      <c r="N24" s="276"/>
      <c r="O24" s="277"/>
      <c r="P24" s="302" t="s">
        <v>51</v>
      </c>
      <c r="Q24" s="303"/>
      <c r="R24" s="304"/>
      <c r="S24" s="148">
        <f>IF(S22="","",VLOOKUP(S22,'【記載例】シフト記号表（勤務時間帯）'!$C$5:$U$36,19,FALSE))</f>
        <v>7.0000000000000089</v>
      </c>
      <c r="T24" s="149">
        <f>IF(T22="","",VLOOKUP(T22,'【記載例】シフト記号表（勤務時間帯）'!$C$5:$U$36,19,FALSE))</f>
        <v>7.0000000000000089</v>
      </c>
      <c r="U24" s="149" t="str">
        <f>IF(U22="","",VLOOKUP(U22,'【記載例】シフト記号表（勤務時間帯）'!$C$5:$U$36,19,FALSE))</f>
        <v>-</v>
      </c>
      <c r="V24" s="149">
        <f>IF(V22="","",VLOOKUP(V22,'【記載例】シフト記号表（勤務時間帯）'!$C$5:$U$36,19,FALSE))</f>
        <v>7.0000000000000089</v>
      </c>
      <c r="W24" s="149">
        <f>IF(W22="","",VLOOKUP(W22,'【記載例】シフト記号表（勤務時間帯）'!$C$5:$U$36,19,FALSE))</f>
        <v>7.0000000000000089</v>
      </c>
      <c r="X24" s="149" t="str">
        <f>IF(X22="","",VLOOKUP(X22,'【記載例】シフト記号表（勤務時間帯）'!$C$5:$U$36,19,FALSE))</f>
        <v>-</v>
      </c>
      <c r="Y24" s="150">
        <f>IF(Y22="","",VLOOKUP(Y22,'【記載例】シフト記号表（勤務時間帯）'!$C$5:$U$36,19,FALSE))</f>
        <v>7.0000000000000089</v>
      </c>
      <c r="Z24" s="148">
        <f>IF(Z22="","",VLOOKUP(Z22,'【記載例】シフト記号表（勤務時間帯）'!$C$5:$U$36,19,FALSE))</f>
        <v>7.0000000000000089</v>
      </c>
      <c r="AA24" s="149">
        <f>IF(AA22="","",VLOOKUP(AA22,'【記載例】シフト記号表（勤務時間帯）'!$C$5:$U$36,19,FALSE))</f>
        <v>7.0000000000000089</v>
      </c>
      <c r="AB24" s="149" t="str">
        <f>IF(AB22="","",VLOOKUP(AB22,'【記載例】シフト記号表（勤務時間帯）'!$C$5:$U$36,19,FALSE))</f>
        <v>-</v>
      </c>
      <c r="AC24" s="149">
        <f>IF(AC22="","",VLOOKUP(AC22,'【記載例】シフト記号表（勤務時間帯）'!$C$5:$U$36,19,FALSE))</f>
        <v>7.0000000000000089</v>
      </c>
      <c r="AD24" s="149">
        <f>IF(AD22="","",VLOOKUP(AD22,'【記載例】シフト記号表（勤務時間帯）'!$C$5:$U$36,19,FALSE))</f>
        <v>7.0000000000000089</v>
      </c>
      <c r="AE24" s="149" t="str">
        <f>IF(AE22="","",VLOOKUP(AE22,'【記載例】シフト記号表（勤務時間帯）'!$C$5:$U$36,19,FALSE))</f>
        <v>-</v>
      </c>
      <c r="AF24" s="150">
        <f>IF(AF22="","",VLOOKUP(AF22,'【記載例】シフト記号表（勤務時間帯）'!$C$5:$U$36,19,FALSE))</f>
        <v>7.0000000000000089</v>
      </c>
      <c r="AG24" s="148">
        <f>IF(AG22="","",VLOOKUP(AG22,'【記載例】シフト記号表（勤務時間帯）'!$C$5:$U$36,19,FALSE))</f>
        <v>7.0000000000000089</v>
      </c>
      <c r="AH24" s="149">
        <f>IF(AH22="","",VLOOKUP(AH22,'【記載例】シフト記号表（勤務時間帯）'!$C$5:$U$36,19,FALSE))</f>
        <v>7.0000000000000089</v>
      </c>
      <c r="AI24" s="149" t="str">
        <f>IF(AI22="","",VLOOKUP(AI22,'【記載例】シフト記号表（勤務時間帯）'!$C$5:$U$36,19,FALSE))</f>
        <v>-</v>
      </c>
      <c r="AJ24" s="149">
        <f>IF(AJ22="","",VLOOKUP(AJ22,'【記載例】シフト記号表（勤務時間帯）'!$C$5:$U$36,19,FALSE))</f>
        <v>7.0000000000000089</v>
      </c>
      <c r="AK24" s="149">
        <f>IF(AK22="","",VLOOKUP(AK22,'【記載例】シフト記号表（勤務時間帯）'!$C$5:$U$36,19,FALSE))</f>
        <v>7.0000000000000089</v>
      </c>
      <c r="AL24" s="149" t="str">
        <f>IF(AL22="","",VLOOKUP(AL22,'【記載例】シフト記号表（勤務時間帯）'!$C$5:$U$36,19,FALSE))</f>
        <v>-</v>
      </c>
      <c r="AM24" s="150">
        <f>IF(AM22="","",VLOOKUP(AM22,'【記載例】シフト記号表（勤務時間帯）'!$C$5:$U$36,19,FALSE))</f>
        <v>7.0000000000000089</v>
      </c>
      <c r="AN24" s="148">
        <f>IF(AN22="","",VLOOKUP(AN22,'【記載例】シフト記号表（勤務時間帯）'!$C$5:$U$36,19,FALSE))</f>
        <v>7.0000000000000089</v>
      </c>
      <c r="AO24" s="149">
        <f>IF(AO22="","",VLOOKUP(AO22,'【記載例】シフト記号表（勤務時間帯）'!$C$5:$U$36,19,FALSE))</f>
        <v>7.0000000000000089</v>
      </c>
      <c r="AP24" s="149" t="str">
        <f>IF(AP22="","",VLOOKUP(AP22,'【記載例】シフト記号表（勤務時間帯）'!$C$5:$U$36,19,FALSE))</f>
        <v>-</v>
      </c>
      <c r="AQ24" s="149">
        <f>IF(AQ22="","",VLOOKUP(AQ22,'【記載例】シフト記号表（勤務時間帯）'!$C$5:$U$36,19,FALSE))</f>
        <v>7.0000000000000089</v>
      </c>
      <c r="AR24" s="149">
        <f>IF(AR22="","",VLOOKUP(AR22,'【記載例】シフト記号表（勤務時間帯）'!$C$5:$U$36,19,FALSE))</f>
        <v>7.0000000000000089</v>
      </c>
      <c r="AS24" s="149" t="str">
        <f>IF(AS22="","",VLOOKUP(AS22,'【記載例】シフト記号表（勤務時間帯）'!$C$5:$U$36,19,FALSE))</f>
        <v>-</v>
      </c>
      <c r="AT24" s="150">
        <f>IF(AT22="","",VLOOKUP(AT22,'【記載例】シフト記号表（勤務時間帯）'!$C$5:$U$36,19,FALSE))</f>
        <v>7.0000000000000089</v>
      </c>
      <c r="AU24" s="148" t="str">
        <f>IF(AU22="","",VLOOKUP(AU22,'【記載例】シフト記号表（勤務時間帯）'!$C$5:$U$36,19,FALSE))</f>
        <v/>
      </c>
      <c r="AV24" s="149" t="str">
        <f>IF(AV22="","",VLOOKUP(AV22,'【記載例】シフト記号表（勤務時間帯）'!$C$5:$U$36,19,FALSE))</f>
        <v/>
      </c>
      <c r="AW24" s="150" t="str">
        <f>IF(AW22="","",VLOOKUP(AW22,'【記載例】シフト記号表（勤務時間帯）'!$C$5:$U$36,19,FALSE))</f>
        <v/>
      </c>
      <c r="AX24" s="305">
        <f>IF($BB$3="計画",SUM(S24:AT24),IF($BB$3="実績",SUM(S24:AW24),""))</f>
        <v>140.0000000000002</v>
      </c>
      <c r="AY24" s="306"/>
      <c r="AZ24" s="307">
        <f>IF($BB$3="計画",AX24/4,IF($BB$3="実績",【記載例】通所介護!AX24/(【記載例】通所介護!$BB$8/7),""))</f>
        <v>35.00000000000005</v>
      </c>
      <c r="BA24" s="308"/>
      <c r="BB24" s="325"/>
      <c r="BC24" s="326"/>
      <c r="BD24" s="326"/>
      <c r="BE24" s="326"/>
      <c r="BF24" s="327"/>
    </row>
    <row r="25" spans="2:58" ht="20.25" customHeight="1" x14ac:dyDescent="0.4">
      <c r="B25" s="257">
        <f>B22+1</f>
        <v>2</v>
      </c>
      <c r="C25" s="259"/>
      <c r="D25" s="260"/>
      <c r="E25" s="261"/>
      <c r="F25" s="186"/>
      <c r="G25" s="262" t="s">
        <v>194</v>
      </c>
      <c r="H25" s="265" t="s">
        <v>197</v>
      </c>
      <c r="I25" s="266"/>
      <c r="J25" s="266"/>
      <c r="K25" s="267"/>
      <c r="L25" s="272" t="s">
        <v>200</v>
      </c>
      <c r="M25" s="273"/>
      <c r="N25" s="273"/>
      <c r="O25" s="274"/>
      <c r="P25" s="281" t="s">
        <v>50</v>
      </c>
      <c r="Q25" s="282"/>
      <c r="R25" s="283"/>
      <c r="S25" s="187" t="s">
        <v>92</v>
      </c>
      <c r="T25" s="188" t="s">
        <v>34</v>
      </c>
      <c r="U25" s="188" t="s">
        <v>34</v>
      </c>
      <c r="V25" s="188" t="s">
        <v>34</v>
      </c>
      <c r="W25" s="188" t="s">
        <v>34</v>
      </c>
      <c r="X25" s="188" t="s">
        <v>34</v>
      </c>
      <c r="Y25" s="189" t="s">
        <v>92</v>
      </c>
      <c r="Z25" s="187" t="s">
        <v>92</v>
      </c>
      <c r="AA25" s="188" t="s">
        <v>34</v>
      </c>
      <c r="AB25" s="188" t="s">
        <v>34</v>
      </c>
      <c r="AC25" s="188" t="s">
        <v>34</v>
      </c>
      <c r="AD25" s="188" t="s">
        <v>34</v>
      </c>
      <c r="AE25" s="188" t="s">
        <v>34</v>
      </c>
      <c r="AF25" s="189" t="s">
        <v>92</v>
      </c>
      <c r="AG25" s="187"/>
      <c r="AH25" s="188" t="s">
        <v>34</v>
      </c>
      <c r="AI25" s="188" t="s">
        <v>34</v>
      </c>
      <c r="AJ25" s="188" t="s">
        <v>34</v>
      </c>
      <c r="AK25" s="188" t="s">
        <v>34</v>
      </c>
      <c r="AL25" s="188" t="s">
        <v>34</v>
      </c>
      <c r="AM25" s="189" t="s">
        <v>92</v>
      </c>
      <c r="AN25" s="187" t="s">
        <v>92</v>
      </c>
      <c r="AO25" s="188" t="s">
        <v>34</v>
      </c>
      <c r="AP25" s="188" t="s">
        <v>34</v>
      </c>
      <c r="AQ25" s="188" t="s">
        <v>34</v>
      </c>
      <c r="AR25" s="188" t="s">
        <v>34</v>
      </c>
      <c r="AS25" s="188" t="s">
        <v>34</v>
      </c>
      <c r="AT25" s="189" t="s">
        <v>92</v>
      </c>
      <c r="AU25" s="187"/>
      <c r="AV25" s="188"/>
      <c r="AW25" s="189"/>
      <c r="AX25" s="309"/>
      <c r="AY25" s="310"/>
      <c r="AZ25" s="311"/>
      <c r="BA25" s="312"/>
      <c r="BB25" s="319"/>
      <c r="BC25" s="320"/>
      <c r="BD25" s="320"/>
      <c r="BE25" s="320"/>
      <c r="BF25" s="321"/>
    </row>
    <row r="26" spans="2:58" ht="20.25" customHeight="1" x14ac:dyDescent="0.4">
      <c r="B26" s="257"/>
      <c r="C26" s="328" t="s">
        <v>74</v>
      </c>
      <c r="D26" s="329"/>
      <c r="E26" s="330"/>
      <c r="F26" s="184"/>
      <c r="G26" s="263"/>
      <c r="H26" s="268"/>
      <c r="I26" s="266"/>
      <c r="J26" s="266"/>
      <c r="K26" s="267"/>
      <c r="L26" s="275"/>
      <c r="M26" s="276"/>
      <c r="N26" s="276"/>
      <c r="O26" s="277"/>
      <c r="P26" s="292" t="s">
        <v>15</v>
      </c>
      <c r="Q26" s="293"/>
      <c r="R26" s="294"/>
      <c r="S26" s="145" t="str">
        <f>IF(S25="","",VLOOKUP(S25,'【記載例】シフト記号表（勤務時間帯）'!$C$5:$K$36,9,FALSE))</f>
        <v>-</v>
      </c>
      <c r="T26" s="146">
        <f>IF(T25="","",VLOOKUP(T25,'【記載例】シフト記号表（勤務時間帯）'!$C$5:$K$36,9,FALSE))</f>
        <v>8</v>
      </c>
      <c r="U26" s="146">
        <f>IF(U25="","",VLOOKUP(U25,'【記載例】シフト記号表（勤務時間帯）'!$C$5:$K$36,9,FALSE))</f>
        <v>8</v>
      </c>
      <c r="V26" s="146">
        <f>IF(V25="","",VLOOKUP(V25,'【記載例】シフト記号表（勤務時間帯）'!$C$5:$K$36,9,FALSE))</f>
        <v>8</v>
      </c>
      <c r="W26" s="146">
        <f>IF(W25="","",VLOOKUP(W25,'【記載例】シフト記号表（勤務時間帯）'!$C$5:$K$36,9,FALSE))</f>
        <v>8</v>
      </c>
      <c r="X26" s="146">
        <f>IF(X25="","",VLOOKUP(X25,'【記載例】シフト記号表（勤務時間帯）'!$C$5:$K$36,9,FALSE))</f>
        <v>8</v>
      </c>
      <c r="Y26" s="147" t="str">
        <f>IF(Y25="","",VLOOKUP(Y25,'【記載例】シフト記号表（勤務時間帯）'!$C$5:$K$36,9,FALSE))</f>
        <v>-</v>
      </c>
      <c r="Z26" s="145" t="str">
        <f>IF(Z25="","",VLOOKUP(Z25,'【記載例】シフト記号表（勤務時間帯）'!$C$5:$K$36,9,FALSE))</f>
        <v>-</v>
      </c>
      <c r="AA26" s="146">
        <f>IF(AA25="","",VLOOKUP(AA25,'【記載例】シフト記号表（勤務時間帯）'!$C$5:$K$36,9,FALSE))</f>
        <v>8</v>
      </c>
      <c r="AB26" s="146">
        <f>IF(AB25="","",VLOOKUP(AB25,'【記載例】シフト記号表（勤務時間帯）'!$C$5:$K$36,9,FALSE))</f>
        <v>8</v>
      </c>
      <c r="AC26" s="146">
        <f>IF(AC25="","",VLOOKUP(AC25,'【記載例】シフト記号表（勤務時間帯）'!$C$5:$K$36,9,FALSE))</f>
        <v>8</v>
      </c>
      <c r="AD26" s="146">
        <f>IF(AD25="","",VLOOKUP(AD25,'【記載例】シフト記号表（勤務時間帯）'!$C$5:$K$36,9,FALSE))</f>
        <v>8</v>
      </c>
      <c r="AE26" s="146">
        <f>IF(AE25="","",VLOOKUP(AE25,'【記載例】シフト記号表（勤務時間帯）'!$C$5:$K$36,9,FALSE))</f>
        <v>8</v>
      </c>
      <c r="AF26" s="147" t="str">
        <f>IF(AF25="","",VLOOKUP(AF25,'【記載例】シフト記号表（勤務時間帯）'!$C$5:$K$36,9,FALSE))</f>
        <v>-</v>
      </c>
      <c r="AG26" s="145" t="str">
        <f>IF(AG25="","",VLOOKUP(AG25,'【記載例】シフト記号表（勤務時間帯）'!$C$5:$K$36,9,FALSE))</f>
        <v/>
      </c>
      <c r="AH26" s="146">
        <f>IF(AH25="","",VLOOKUP(AH25,'【記載例】シフト記号表（勤務時間帯）'!$C$5:$K$36,9,FALSE))</f>
        <v>8</v>
      </c>
      <c r="AI26" s="146">
        <f>IF(AI25="","",VLOOKUP(AI25,'【記載例】シフト記号表（勤務時間帯）'!$C$5:$K$36,9,FALSE))</f>
        <v>8</v>
      </c>
      <c r="AJ26" s="146">
        <f>IF(AJ25="","",VLOOKUP(AJ25,'【記載例】シフト記号表（勤務時間帯）'!$C$5:$K$36,9,FALSE))</f>
        <v>8</v>
      </c>
      <c r="AK26" s="146">
        <f>IF(AK25="","",VLOOKUP(AK25,'【記載例】シフト記号表（勤務時間帯）'!$C$5:$K$36,9,FALSE))</f>
        <v>8</v>
      </c>
      <c r="AL26" s="146">
        <f>IF(AL25="","",VLOOKUP(AL25,'【記載例】シフト記号表（勤務時間帯）'!$C$5:$K$36,9,FALSE))</f>
        <v>8</v>
      </c>
      <c r="AM26" s="147" t="str">
        <f>IF(AM25="","",VLOOKUP(AM25,'【記載例】シフト記号表（勤務時間帯）'!$C$5:$K$36,9,FALSE))</f>
        <v>-</v>
      </c>
      <c r="AN26" s="145" t="str">
        <f>IF(AN25="","",VLOOKUP(AN25,'【記載例】シフト記号表（勤務時間帯）'!$C$5:$K$36,9,FALSE))</f>
        <v>-</v>
      </c>
      <c r="AO26" s="146">
        <f>IF(AO25="","",VLOOKUP(AO25,'【記載例】シフト記号表（勤務時間帯）'!$C$5:$K$36,9,FALSE))</f>
        <v>8</v>
      </c>
      <c r="AP26" s="146">
        <f>IF(AP25="","",VLOOKUP(AP25,'【記載例】シフト記号表（勤務時間帯）'!$C$5:$K$36,9,FALSE))</f>
        <v>8</v>
      </c>
      <c r="AQ26" s="146">
        <f>IF(AQ25="","",VLOOKUP(AQ25,'【記載例】シフト記号表（勤務時間帯）'!$C$5:$K$36,9,FALSE))</f>
        <v>8</v>
      </c>
      <c r="AR26" s="146">
        <f>IF(AR25="","",VLOOKUP(AR25,'【記載例】シフト記号表（勤務時間帯）'!$C$5:$K$36,9,FALSE))</f>
        <v>8</v>
      </c>
      <c r="AS26" s="146">
        <f>IF(AS25="","",VLOOKUP(AS25,'【記載例】シフト記号表（勤務時間帯）'!$C$5:$K$36,9,FALSE))</f>
        <v>8</v>
      </c>
      <c r="AT26" s="147" t="str">
        <f>IF(AT25="","",VLOOKUP(AT25,'【記載例】シフト記号表（勤務時間帯）'!$C$5:$K$36,9,FALSE))</f>
        <v>-</v>
      </c>
      <c r="AU26" s="145" t="str">
        <f>IF(AU25="","",VLOOKUP(AU25,'【記載例】シフト記号表（勤務時間帯）'!$C$5:$K$36,9,FALSE))</f>
        <v/>
      </c>
      <c r="AV26" s="146" t="str">
        <f>IF(AV25="","",VLOOKUP(AV25,'【記載例】シフト記号表（勤務時間帯）'!$C$5:$K$36,9,FALSE))</f>
        <v/>
      </c>
      <c r="AW26" s="147" t="str">
        <f>IF(AW25="","",VLOOKUP(AW25,'【記載例】シフト記号表（勤務時間帯）'!$C$5:$K$36,9,FALSE))</f>
        <v/>
      </c>
      <c r="AX26" s="295">
        <f>IF($BB$3="計画",SUM(S26:AT26),IF($BB$3="実績",SUM(S26:AW26),""))</f>
        <v>160</v>
      </c>
      <c r="AY26" s="296"/>
      <c r="AZ26" s="297">
        <f>IF($BB$3="計画",AX26/4,IF($BB$3="実績",【記載例】通所介護!AX26/(【記載例】通所介護!$BB$8/7),""))</f>
        <v>40</v>
      </c>
      <c r="BA26" s="298"/>
      <c r="BB26" s="322"/>
      <c r="BC26" s="323"/>
      <c r="BD26" s="323"/>
      <c r="BE26" s="323"/>
      <c r="BF26" s="324"/>
    </row>
    <row r="27" spans="2:58" ht="20.25" customHeight="1" x14ac:dyDescent="0.4">
      <c r="B27" s="257"/>
      <c r="C27" s="299"/>
      <c r="D27" s="300"/>
      <c r="E27" s="301"/>
      <c r="F27" s="184" t="str">
        <f>C26</f>
        <v>生活相談員</v>
      </c>
      <c r="G27" s="317"/>
      <c r="H27" s="268"/>
      <c r="I27" s="266"/>
      <c r="J27" s="266"/>
      <c r="K27" s="267"/>
      <c r="L27" s="318"/>
      <c r="M27" s="287"/>
      <c r="N27" s="287"/>
      <c r="O27" s="288"/>
      <c r="P27" s="302" t="s">
        <v>51</v>
      </c>
      <c r="Q27" s="303"/>
      <c r="R27" s="304"/>
      <c r="S27" s="148" t="str">
        <f>IF(S25="","",VLOOKUP(S25,'【記載例】シフト記号表（勤務時間帯）'!$C$5:$U$36,19,FALSE))</f>
        <v>-</v>
      </c>
      <c r="T27" s="149">
        <f>IF(T25="","",VLOOKUP(T25,'【記載例】シフト記号表（勤務時間帯）'!$C$5:$U$36,19,FALSE))</f>
        <v>7.0000000000000089</v>
      </c>
      <c r="U27" s="149">
        <f>IF(U25="","",VLOOKUP(U25,'【記載例】シフト記号表（勤務時間帯）'!$C$5:$U$36,19,FALSE))</f>
        <v>7.0000000000000089</v>
      </c>
      <c r="V27" s="149">
        <f>IF(V25="","",VLOOKUP(V25,'【記載例】シフト記号表（勤務時間帯）'!$C$5:$U$36,19,FALSE))</f>
        <v>7.0000000000000089</v>
      </c>
      <c r="W27" s="149">
        <f>IF(W25="","",VLOOKUP(W25,'【記載例】シフト記号表（勤務時間帯）'!$C$5:$U$36,19,FALSE))</f>
        <v>7.0000000000000089</v>
      </c>
      <c r="X27" s="149">
        <f>IF(X25="","",VLOOKUP(X25,'【記載例】シフト記号表（勤務時間帯）'!$C$5:$U$36,19,FALSE))</f>
        <v>7.0000000000000089</v>
      </c>
      <c r="Y27" s="150" t="str">
        <f>IF(Y25="","",VLOOKUP(Y25,'【記載例】シフト記号表（勤務時間帯）'!$C$5:$U$36,19,FALSE))</f>
        <v>-</v>
      </c>
      <c r="Z27" s="148" t="str">
        <f>IF(Z25="","",VLOOKUP(Z25,'【記載例】シフト記号表（勤務時間帯）'!$C$5:$U$36,19,FALSE))</f>
        <v>-</v>
      </c>
      <c r="AA27" s="149">
        <f>IF(AA25="","",VLOOKUP(AA25,'【記載例】シフト記号表（勤務時間帯）'!$C$5:$U$36,19,FALSE))</f>
        <v>7.0000000000000089</v>
      </c>
      <c r="AB27" s="149">
        <f>IF(AB25="","",VLOOKUP(AB25,'【記載例】シフト記号表（勤務時間帯）'!$C$5:$U$36,19,FALSE))</f>
        <v>7.0000000000000089</v>
      </c>
      <c r="AC27" s="149">
        <f>IF(AC25="","",VLOOKUP(AC25,'【記載例】シフト記号表（勤務時間帯）'!$C$5:$U$36,19,FALSE))</f>
        <v>7.0000000000000089</v>
      </c>
      <c r="AD27" s="149">
        <f>IF(AD25="","",VLOOKUP(AD25,'【記載例】シフト記号表（勤務時間帯）'!$C$5:$U$36,19,FALSE))</f>
        <v>7.0000000000000089</v>
      </c>
      <c r="AE27" s="149">
        <f>IF(AE25="","",VLOOKUP(AE25,'【記載例】シフト記号表（勤務時間帯）'!$C$5:$U$36,19,FALSE))</f>
        <v>7.0000000000000089</v>
      </c>
      <c r="AF27" s="150" t="str">
        <f>IF(AF25="","",VLOOKUP(AF25,'【記載例】シフト記号表（勤務時間帯）'!$C$5:$U$36,19,FALSE))</f>
        <v>-</v>
      </c>
      <c r="AG27" s="148" t="str">
        <f>IF(AG25="","",VLOOKUP(AG25,'【記載例】シフト記号表（勤務時間帯）'!$C$5:$U$36,19,FALSE))</f>
        <v/>
      </c>
      <c r="AH27" s="149">
        <f>IF(AH25="","",VLOOKUP(AH25,'【記載例】シフト記号表（勤務時間帯）'!$C$5:$U$36,19,FALSE))</f>
        <v>7.0000000000000089</v>
      </c>
      <c r="AI27" s="149">
        <f>IF(AI25="","",VLOOKUP(AI25,'【記載例】シフト記号表（勤務時間帯）'!$C$5:$U$36,19,FALSE))</f>
        <v>7.0000000000000089</v>
      </c>
      <c r="AJ27" s="149">
        <f>IF(AJ25="","",VLOOKUP(AJ25,'【記載例】シフト記号表（勤務時間帯）'!$C$5:$U$36,19,FALSE))</f>
        <v>7.0000000000000089</v>
      </c>
      <c r="AK27" s="149">
        <f>IF(AK25="","",VLOOKUP(AK25,'【記載例】シフト記号表（勤務時間帯）'!$C$5:$U$36,19,FALSE))</f>
        <v>7.0000000000000089</v>
      </c>
      <c r="AL27" s="149">
        <f>IF(AL25="","",VLOOKUP(AL25,'【記載例】シフト記号表（勤務時間帯）'!$C$5:$U$36,19,FALSE))</f>
        <v>7.0000000000000089</v>
      </c>
      <c r="AM27" s="150" t="str">
        <f>IF(AM25="","",VLOOKUP(AM25,'【記載例】シフト記号表（勤務時間帯）'!$C$5:$U$36,19,FALSE))</f>
        <v>-</v>
      </c>
      <c r="AN27" s="148" t="str">
        <f>IF(AN25="","",VLOOKUP(AN25,'【記載例】シフト記号表（勤務時間帯）'!$C$5:$U$36,19,FALSE))</f>
        <v>-</v>
      </c>
      <c r="AO27" s="149">
        <f>IF(AO25="","",VLOOKUP(AO25,'【記載例】シフト記号表（勤務時間帯）'!$C$5:$U$36,19,FALSE))</f>
        <v>7.0000000000000089</v>
      </c>
      <c r="AP27" s="149">
        <f>IF(AP25="","",VLOOKUP(AP25,'【記載例】シフト記号表（勤務時間帯）'!$C$5:$U$36,19,FALSE))</f>
        <v>7.0000000000000089</v>
      </c>
      <c r="AQ27" s="149">
        <f>IF(AQ25="","",VLOOKUP(AQ25,'【記載例】シフト記号表（勤務時間帯）'!$C$5:$U$36,19,FALSE))</f>
        <v>7.0000000000000089</v>
      </c>
      <c r="AR27" s="149">
        <f>IF(AR25="","",VLOOKUP(AR25,'【記載例】シフト記号表（勤務時間帯）'!$C$5:$U$36,19,FALSE))</f>
        <v>7.0000000000000089</v>
      </c>
      <c r="AS27" s="149">
        <f>IF(AS25="","",VLOOKUP(AS25,'【記載例】シフト記号表（勤務時間帯）'!$C$5:$U$36,19,FALSE))</f>
        <v>7.0000000000000089</v>
      </c>
      <c r="AT27" s="150" t="str">
        <f>IF(AT25="","",VLOOKUP(AT25,'【記載例】シフト記号表（勤務時間帯）'!$C$5:$U$36,19,FALSE))</f>
        <v>-</v>
      </c>
      <c r="AU27" s="148" t="str">
        <f>IF(AU25="","",VLOOKUP(AU25,'【記載例】シフト記号表（勤務時間帯）'!$C$5:$U$36,19,FALSE))</f>
        <v/>
      </c>
      <c r="AV27" s="149" t="str">
        <f>IF(AV25="","",VLOOKUP(AV25,'【記載例】シフト記号表（勤務時間帯）'!$C$5:$U$36,19,FALSE))</f>
        <v/>
      </c>
      <c r="AW27" s="150" t="str">
        <f>IF(AW25="","",VLOOKUP(AW25,'【記載例】シフト記号表（勤務時間帯）'!$C$5:$U$36,19,FALSE))</f>
        <v/>
      </c>
      <c r="AX27" s="305">
        <f>IF($BB$3="計画",SUM(S27:AT27),IF($BB$3="実績",SUM(S27:AW27),""))</f>
        <v>140.0000000000002</v>
      </c>
      <c r="AY27" s="306"/>
      <c r="AZ27" s="307">
        <f>IF($BB$3="計画",AX27/4,IF($BB$3="実績",【記載例】通所介護!AX27/(【記載例】通所介護!$BB$8/7),""))</f>
        <v>35.00000000000005</v>
      </c>
      <c r="BA27" s="308"/>
      <c r="BB27" s="325"/>
      <c r="BC27" s="326"/>
      <c r="BD27" s="326"/>
      <c r="BE27" s="326"/>
      <c r="BF27" s="327"/>
    </row>
    <row r="28" spans="2:58" ht="20.25" customHeight="1" x14ac:dyDescent="0.4">
      <c r="B28" s="257">
        <f>B25+1</f>
        <v>3</v>
      </c>
      <c r="C28" s="259"/>
      <c r="D28" s="260"/>
      <c r="E28" s="261"/>
      <c r="F28" s="186"/>
      <c r="G28" s="262" t="s">
        <v>193</v>
      </c>
      <c r="H28" s="265" t="s">
        <v>109</v>
      </c>
      <c r="I28" s="266"/>
      <c r="J28" s="266"/>
      <c r="K28" s="267"/>
      <c r="L28" s="272" t="s">
        <v>201</v>
      </c>
      <c r="M28" s="273"/>
      <c r="N28" s="273"/>
      <c r="O28" s="274"/>
      <c r="P28" s="281" t="s">
        <v>50</v>
      </c>
      <c r="Q28" s="282"/>
      <c r="R28" s="283"/>
      <c r="S28" s="187" t="s">
        <v>34</v>
      </c>
      <c r="T28" s="188"/>
      <c r="U28" s="188"/>
      <c r="V28" s="188" t="s">
        <v>92</v>
      </c>
      <c r="W28" s="188" t="s">
        <v>92</v>
      </c>
      <c r="X28" s="188"/>
      <c r="Y28" s="189" t="s">
        <v>34</v>
      </c>
      <c r="Z28" s="187" t="s">
        <v>34</v>
      </c>
      <c r="AA28" s="188"/>
      <c r="AB28" s="188"/>
      <c r="AC28" s="188" t="s">
        <v>92</v>
      </c>
      <c r="AD28" s="188" t="s">
        <v>92</v>
      </c>
      <c r="AE28" s="188"/>
      <c r="AF28" s="189" t="s">
        <v>34</v>
      </c>
      <c r="AG28" s="187" t="s">
        <v>34</v>
      </c>
      <c r="AH28" s="188"/>
      <c r="AI28" s="188"/>
      <c r="AJ28" s="188" t="s">
        <v>92</v>
      </c>
      <c r="AK28" s="188" t="s">
        <v>92</v>
      </c>
      <c r="AL28" s="188"/>
      <c r="AM28" s="189" t="s">
        <v>34</v>
      </c>
      <c r="AN28" s="187" t="s">
        <v>34</v>
      </c>
      <c r="AO28" s="188"/>
      <c r="AP28" s="188"/>
      <c r="AQ28" s="188" t="s">
        <v>92</v>
      </c>
      <c r="AR28" s="188" t="s">
        <v>92</v>
      </c>
      <c r="AS28" s="188"/>
      <c r="AT28" s="189" t="s">
        <v>34</v>
      </c>
      <c r="AU28" s="187"/>
      <c r="AV28" s="188"/>
      <c r="AW28" s="189"/>
      <c r="AX28" s="309"/>
      <c r="AY28" s="310"/>
      <c r="AZ28" s="311"/>
      <c r="BA28" s="312"/>
      <c r="BB28" s="319" t="s">
        <v>209</v>
      </c>
      <c r="BC28" s="320"/>
      <c r="BD28" s="320"/>
      <c r="BE28" s="320"/>
      <c r="BF28" s="321"/>
    </row>
    <row r="29" spans="2:58" ht="20.25" customHeight="1" x14ac:dyDescent="0.4">
      <c r="B29" s="257"/>
      <c r="C29" s="289" t="s">
        <v>74</v>
      </c>
      <c r="D29" s="290"/>
      <c r="E29" s="291"/>
      <c r="F29" s="184"/>
      <c r="G29" s="263"/>
      <c r="H29" s="268"/>
      <c r="I29" s="266"/>
      <c r="J29" s="266"/>
      <c r="K29" s="267"/>
      <c r="L29" s="275"/>
      <c r="M29" s="276"/>
      <c r="N29" s="276"/>
      <c r="O29" s="277"/>
      <c r="P29" s="292" t="s">
        <v>15</v>
      </c>
      <c r="Q29" s="293"/>
      <c r="R29" s="294"/>
      <c r="S29" s="145">
        <f>IF(S28="","",VLOOKUP(S28,'【記載例】シフト記号表（勤務時間帯）'!$C$5:$K$36,9,FALSE))</f>
        <v>8</v>
      </c>
      <c r="T29" s="146" t="str">
        <f>IF(T28="","",VLOOKUP(T28,'【記載例】シフト記号表（勤務時間帯）'!$C$5:$K$36,9,FALSE))</f>
        <v/>
      </c>
      <c r="U29" s="146" t="str">
        <f>IF(U28="","",VLOOKUP(U28,'【記載例】シフト記号表（勤務時間帯）'!$C$5:$K$36,9,FALSE))</f>
        <v/>
      </c>
      <c r="V29" s="146" t="str">
        <f>IF(V28="","",VLOOKUP(V28,'【記載例】シフト記号表（勤務時間帯）'!$C$5:$K$36,9,FALSE))</f>
        <v>-</v>
      </c>
      <c r="W29" s="146" t="str">
        <f>IF(W28="","",VLOOKUP(W28,'【記載例】シフト記号表（勤務時間帯）'!$C$5:$K$36,9,FALSE))</f>
        <v>-</v>
      </c>
      <c r="X29" s="146" t="str">
        <f>IF(X28="","",VLOOKUP(X28,'【記載例】シフト記号表（勤務時間帯）'!$C$5:$K$36,9,FALSE))</f>
        <v/>
      </c>
      <c r="Y29" s="147">
        <f>IF(Y28="","",VLOOKUP(Y28,'【記載例】シフト記号表（勤務時間帯）'!$C$5:$K$36,9,FALSE))</f>
        <v>8</v>
      </c>
      <c r="Z29" s="145">
        <f>IF(Z28="","",VLOOKUP(Z28,'【記載例】シフト記号表（勤務時間帯）'!$C$5:$K$36,9,FALSE))</f>
        <v>8</v>
      </c>
      <c r="AA29" s="146" t="str">
        <f>IF(AA28="","",VLOOKUP(AA28,'【記載例】シフト記号表（勤務時間帯）'!$C$5:$K$36,9,FALSE))</f>
        <v/>
      </c>
      <c r="AB29" s="146" t="str">
        <f>IF(AB28="","",VLOOKUP(AB28,'【記載例】シフト記号表（勤務時間帯）'!$C$5:$K$36,9,FALSE))</f>
        <v/>
      </c>
      <c r="AC29" s="146" t="str">
        <f>IF(AC28="","",VLOOKUP(AC28,'【記載例】シフト記号表（勤務時間帯）'!$C$5:$K$36,9,FALSE))</f>
        <v>-</v>
      </c>
      <c r="AD29" s="146" t="str">
        <f>IF(AD28="","",VLOOKUP(AD28,'【記載例】シフト記号表（勤務時間帯）'!$C$5:$K$36,9,FALSE))</f>
        <v>-</v>
      </c>
      <c r="AE29" s="146" t="str">
        <f>IF(AE28="","",VLOOKUP(AE28,'【記載例】シフト記号表（勤務時間帯）'!$C$5:$K$36,9,FALSE))</f>
        <v/>
      </c>
      <c r="AF29" s="147">
        <f>IF(AF28="","",VLOOKUP(AF28,'【記載例】シフト記号表（勤務時間帯）'!$C$5:$K$36,9,FALSE))</f>
        <v>8</v>
      </c>
      <c r="AG29" s="145">
        <f>IF(AG28="","",VLOOKUP(AG28,'【記載例】シフト記号表（勤務時間帯）'!$C$5:$K$36,9,FALSE))</f>
        <v>8</v>
      </c>
      <c r="AH29" s="146" t="str">
        <f>IF(AH28="","",VLOOKUP(AH28,'【記載例】シフト記号表（勤務時間帯）'!$C$5:$K$36,9,FALSE))</f>
        <v/>
      </c>
      <c r="AI29" s="146" t="str">
        <f>IF(AI28="","",VLOOKUP(AI28,'【記載例】シフト記号表（勤務時間帯）'!$C$5:$K$36,9,FALSE))</f>
        <v/>
      </c>
      <c r="AJ29" s="146" t="str">
        <f>IF(AJ28="","",VLOOKUP(AJ28,'【記載例】シフト記号表（勤務時間帯）'!$C$5:$K$36,9,FALSE))</f>
        <v>-</v>
      </c>
      <c r="AK29" s="146" t="str">
        <f>IF(AK28="","",VLOOKUP(AK28,'【記載例】シフト記号表（勤務時間帯）'!$C$5:$K$36,9,FALSE))</f>
        <v>-</v>
      </c>
      <c r="AL29" s="146" t="str">
        <f>IF(AL28="","",VLOOKUP(AL28,'【記載例】シフト記号表（勤務時間帯）'!$C$5:$K$36,9,FALSE))</f>
        <v/>
      </c>
      <c r="AM29" s="147">
        <f>IF(AM28="","",VLOOKUP(AM28,'【記載例】シフト記号表（勤務時間帯）'!$C$5:$K$36,9,FALSE))</f>
        <v>8</v>
      </c>
      <c r="AN29" s="145">
        <f>IF(AN28="","",VLOOKUP(AN28,'【記載例】シフト記号表（勤務時間帯）'!$C$5:$K$36,9,FALSE))</f>
        <v>8</v>
      </c>
      <c r="AO29" s="146" t="str">
        <f>IF(AO28="","",VLOOKUP(AO28,'【記載例】シフト記号表（勤務時間帯）'!$C$5:$K$36,9,FALSE))</f>
        <v/>
      </c>
      <c r="AP29" s="146" t="str">
        <f>IF(AP28="","",VLOOKUP(AP28,'【記載例】シフト記号表（勤務時間帯）'!$C$5:$K$36,9,FALSE))</f>
        <v/>
      </c>
      <c r="AQ29" s="146" t="str">
        <f>IF(AQ28="","",VLOOKUP(AQ28,'【記載例】シフト記号表（勤務時間帯）'!$C$5:$K$36,9,FALSE))</f>
        <v>-</v>
      </c>
      <c r="AR29" s="146" t="str">
        <f>IF(AR28="","",VLOOKUP(AR28,'【記載例】シフト記号表（勤務時間帯）'!$C$5:$K$36,9,FALSE))</f>
        <v>-</v>
      </c>
      <c r="AS29" s="146" t="str">
        <f>IF(AS28="","",VLOOKUP(AS28,'【記載例】シフト記号表（勤務時間帯）'!$C$5:$K$36,9,FALSE))</f>
        <v/>
      </c>
      <c r="AT29" s="147">
        <f>IF(AT28="","",VLOOKUP(AT28,'【記載例】シフト記号表（勤務時間帯）'!$C$5:$K$36,9,FALSE))</f>
        <v>8</v>
      </c>
      <c r="AU29" s="145" t="str">
        <f>IF(AU28="","",VLOOKUP(AU28,'【記載例】シフト記号表（勤務時間帯）'!$C$5:$K$36,9,FALSE))</f>
        <v/>
      </c>
      <c r="AV29" s="146" t="str">
        <f>IF(AV28="","",VLOOKUP(AV28,'【記載例】シフト記号表（勤務時間帯）'!$C$5:$K$36,9,FALSE))</f>
        <v/>
      </c>
      <c r="AW29" s="147" t="str">
        <f>IF(AW28="","",VLOOKUP(AW28,'【記載例】シフト記号表（勤務時間帯）'!$C$5:$K$36,9,FALSE))</f>
        <v/>
      </c>
      <c r="AX29" s="295">
        <f>IF($BB$3="計画",SUM(S29:AT29),IF($BB$3="実績",SUM(S29:AW29),""))</f>
        <v>64</v>
      </c>
      <c r="AY29" s="296"/>
      <c r="AZ29" s="297">
        <f>IF($BB$3="計画",AX29/4,IF($BB$3="実績",【記載例】通所介護!AX29/(【記載例】通所介護!$BB$8/7),""))</f>
        <v>16</v>
      </c>
      <c r="BA29" s="298"/>
      <c r="BB29" s="322"/>
      <c r="BC29" s="323"/>
      <c r="BD29" s="323"/>
      <c r="BE29" s="323"/>
      <c r="BF29" s="324"/>
    </row>
    <row r="30" spans="2:58" ht="20.25" customHeight="1" x14ac:dyDescent="0.4">
      <c r="B30" s="257"/>
      <c r="C30" s="299"/>
      <c r="D30" s="300"/>
      <c r="E30" s="301"/>
      <c r="F30" s="184" t="str">
        <f>C29</f>
        <v>生活相談員</v>
      </c>
      <c r="G30" s="317"/>
      <c r="H30" s="268"/>
      <c r="I30" s="266"/>
      <c r="J30" s="266"/>
      <c r="K30" s="267"/>
      <c r="L30" s="318"/>
      <c r="M30" s="287"/>
      <c r="N30" s="287"/>
      <c r="O30" s="288"/>
      <c r="P30" s="302" t="s">
        <v>51</v>
      </c>
      <c r="Q30" s="303"/>
      <c r="R30" s="304"/>
      <c r="S30" s="148">
        <f>IF(S28="","",VLOOKUP(S28,'【記載例】シフト記号表（勤務時間帯）'!$C$5:$U$36,19,FALSE))</f>
        <v>7.0000000000000089</v>
      </c>
      <c r="T30" s="149" t="str">
        <f>IF(T28="","",VLOOKUP(T28,'【記載例】シフト記号表（勤務時間帯）'!$C$5:$U$36,19,FALSE))</f>
        <v/>
      </c>
      <c r="U30" s="149" t="str">
        <f>IF(U28="","",VLOOKUP(U28,'【記載例】シフト記号表（勤務時間帯）'!$C$5:$U$36,19,FALSE))</f>
        <v/>
      </c>
      <c r="V30" s="149" t="str">
        <f>IF(V28="","",VLOOKUP(V28,'【記載例】シフト記号表（勤務時間帯）'!$C$5:$U$36,19,FALSE))</f>
        <v>-</v>
      </c>
      <c r="W30" s="149" t="str">
        <f>IF(W28="","",VLOOKUP(W28,'【記載例】シフト記号表（勤務時間帯）'!$C$5:$U$36,19,FALSE))</f>
        <v>-</v>
      </c>
      <c r="X30" s="149" t="str">
        <f>IF(X28="","",VLOOKUP(X28,'【記載例】シフト記号表（勤務時間帯）'!$C$5:$U$36,19,FALSE))</f>
        <v/>
      </c>
      <c r="Y30" s="150">
        <f>IF(Y28="","",VLOOKUP(Y28,'【記載例】シフト記号表（勤務時間帯）'!$C$5:$U$36,19,FALSE))</f>
        <v>7.0000000000000089</v>
      </c>
      <c r="Z30" s="148">
        <f>IF(Z28="","",VLOOKUP(Z28,'【記載例】シフト記号表（勤務時間帯）'!$C$5:$U$36,19,FALSE))</f>
        <v>7.0000000000000089</v>
      </c>
      <c r="AA30" s="149" t="str">
        <f>IF(AA28="","",VLOOKUP(AA28,'【記載例】シフト記号表（勤務時間帯）'!$C$5:$U$36,19,FALSE))</f>
        <v/>
      </c>
      <c r="AB30" s="149" t="str">
        <f>IF(AB28="","",VLOOKUP(AB28,'【記載例】シフト記号表（勤務時間帯）'!$C$5:$U$36,19,FALSE))</f>
        <v/>
      </c>
      <c r="AC30" s="149" t="str">
        <f>IF(AC28="","",VLOOKUP(AC28,'【記載例】シフト記号表（勤務時間帯）'!$C$5:$U$36,19,FALSE))</f>
        <v>-</v>
      </c>
      <c r="AD30" s="149" t="str">
        <f>IF(AD28="","",VLOOKUP(AD28,'【記載例】シフト記号表（勤務時間帯）'!$C$5:$U$36,19,FALSE))</f>
        <v>-</v>
      </c>
      <c r="AE30" s="149" t="str">
        <f>IF(AE28="","",VLOOKUP(AE28,'【記載例】シフト記号表（勤務時間帯）'!$C$5:$U$36,19,FALSE))</f>
        <v/>
      </c>
      <c r="AF30" s="150">
        <f>IF(AF28="","",VLOOKUP(AF28,'【記載例】シフト記号表（勤務時間帯）'!$C$5:$U$36,19,FALSE))</f>
        <v>7.0000000000000089</v>
      </c>
      <c r="AG30" s="148">
        <f>IF(AG28="","",VLOOKUP(AG28,'【記載例】シフト記号表（勤務時間帯）'!$C$5:$U$36,19,FALSE))</f>
        <v>7.0000000000000089</v>
      </c>
      <c r="AH30" s="149" t="str">
        <f>IF(AH28="","",VLOOKUP(AH28,'【記載例】シフト記号表（勤務時間帯）'!$C$5:$U$36,19,FALSE))</f>
        <v/>
      </c>
      <c r="AI30" s="149" t="str">
        <f>IF(AI28="","",VLOOKUP(AI28,'【記載例】シフト記号表（勤務時間帯）'!$C$5:$U$36,19,FALSE))</f>
        <v/>
      </c>
      <c r="AJ30" s="149" t="str">
        <f>IF(AJ28="","",VLOOKUP(AJ28,'【記載例】シフト記号表（勤務時間帯）'!$C$5:$U$36,19,FALSE))</f>
        <v>-</v>
      </c>
      <c r="AK30" s="149" t="str">
        <f>IF(AK28="","",VLOOKUP(AK28,'【記載例】シフト記号表（勤務時間帯）'!$C$5:$U$36,19,FALSE))</f>
        <v>-</v>
      </c>
      <c r="AL30" s="149" t="str">
        <f>IF(AL28="","",VLOOKUP(AL28,'【記載例】シフト記号表（勤務時間帯）'!$C$5:$U$36,19,FALSE))</f>
        <v/>
      </c>
      <c r="AM30" s="150">
        <f>IF(AM28="","",VLOOKUP(AM28,'【記載例】シフト記号表（勤務時間帯）'!$C$5:$U$36,19,FALSE))</f>
        <v>7.0000000000000089</v>
      </c>
      <c r="AN30" s="148">
        <f>IF(AN28="","",VLOOKUP(AN28,'【記載例】シフト記号表（勤務時間帯）'!$C$5:$U$36,19,FALSE))</f>
        <v>7.0000000000000089</v>
      </c>
      <c r="AO30" s="149" t="str">
        <f>IF(AO28="","",VLOOKUP(AO28,'【記載例】シフト記号表（勤務時間帯）'!$C$5:$U$36,19,FALSE))</f>
        <v/>
      </c>
      <c r="AP30" s="149" t="str">
        <f>IF(AP28="","",VLOOKUP(AP28,'【記載例】シフト記号表（勤務時間帯）'!$C$5:$U$36,19,FALSE))</f>
        <v/>
      </c>
      <c r="AQ30" s="149" t="str">
        <f>IF(AQ28="","",VLOOKUP(AQ28,'【記載例】シフト記号表（勤務時間帯）'!$C$5:$U$36,19,FALSE))</f>
        <v>-</v>
      </c>
      <c r="AR30" s="149" t="str">
        <f>IF(AR28="","",VLOOKUP(AR28,'【記載例】シフト記号表（勤務時間帯）'!$C$5:$U$36,19,FALSE))</f>
        <v>-</v>
      </c>
      <c r="AS30" s="149" t="str">
        <f>IF(AS28="","",VLOOKUP(AS28,'【記載例】シフト記号表（勤務時間帯）'!$C$5:$U$36,19,FALSE))</f>
        <v/>
      </c>
      <c r="AT30" s="150">
        <f>IF(AT28="","",VLOOKUP(AT28,'【記載例】シフト記号表（勤務時間帯）'!$C$5:$U$36,19,FALSE))</f>
        <v>7.0000000000000089</v>
      </c>
      <c r="AU30" s="148" t="str">
        <f>IF(AU28="","",VLOOKUP(AU28,'【記載例】シフト記号表（勤務時間帯）'!$C$5:$U$36,19,FALSE))</f>
        <v/>
      </c>
      <c r="AV30" s="149" t="str">
        <f>IF(AV28="","",VLOOKUP(AV28,'【記載例】シフト記号表（勤務時間帯）'!$C$5:$U$36,19,FALSE))</f>
        <v/>
      </c>
      <c r="AW30" s="150" t="str">
        <f>IF(AW28="","",VLOOKUP(AW28,'【記載例】シフト記号表（勤務時間帯）'!$C$5:$U$36,19,FALSE))</f>
        <v/>
      </c>
      <c r="AX30" s="305">
        <f>IF($BB$3="計画",SUM(S30:AT30),IF($BB$3="実績",SUM(S30:AW30),""))</f>
        <v>56.000000000000064</v>
      </c>
      <c r="AY30" s="306"/>
      <c r="AZ30" s="307">
        <f>IF($BB$3="計画",AX30/4,IF($BB$3="実績",【記載例】通所介護!AX30/(【記載例】通所介護!$BB$8/7),""))</f>
        <v>14.000000000000016</v>
      </c>
      <c r="BA30" s="308"/>
      <c r="BB30" s="325"/>
      <c r="BC30" s="326"/>
      <c r="BD30" s="326"/>
      <c r="BE30" s="326"/>
      <c r="BF30" s="327"/>
    </row>
    <row r="31" spans="2:58" ht="20.25" customHeight="1" x14ac:dyDescent="0.4">
      <c r="B31" s="257">
        <f>B28+1</f>
        <v>4</v>
      </c>
      <c r="C31" s="259"/>
      <c r="D31" s="260"/>
      <c r="E31" s="261"/>
      <c r="F31" s="186"/>
      <c r="G31" s="262" t="s">
        <v>193</v>
      </c>
      <c r="H31" s="265" t="s">
        <v>14</v>
      </c>
      <c r="I31" s="266"/>
      <c r="J31" s="266"/>
      <c r="K31" s="267"/>
      <c r="L31" s="272" t="s">
        <v>202</v>
      </c>
      <c r="M31" s="273"/>
      <c r="N31" s="273"/>
      <c r="O31" s="274"/>
      <c r="P31" s="281" t="s">
        <v>50</v>
      </c>
      <c r="Q31" s="282"/>
      <c r="R31" s="283"/>
      <c r="S31" s="187" t="s">
        <v>68</v>
      </c>
      <c r="T31" s="188" t="s">
        <v>92</v>
      </c>
      <c r="U31" s="188" t="s">
        <v>68</v>
      </c>
      <c r="V31" s="188" t="s">
        <v>68</v>
      </c>
      <c r="W31" s="188" t="s">
        <v>92</v>
      </c>
      <c r="X31" s="188" t="s">
        <v>68</v>
      </c>
      <c r="Y31" s="189"/>
      <c r="Z31" s="187" t="s">
        <v>68</v>
      </c>
      <c r="AA31" s="188" t="s">
        <v>92</v>
      </c>
      <c r="AB31" s="188" t="s">
        <v>68</v>
      </c>
      <c r="AC31" s="188" t="s">
        <v>68</v>
      </c>
      <c r="AD31" s="188" t="s">
        <v>92</v>
      </c>
      <c r="AE31" s="188" t="s">
        <v>68</v>
      </c>
      <c r="AF31" s="189"/>
      <c r="AG31" s="187" t="s">
        <v>68</v>
      </c>
      <c r="AH31" s="188" t="s">
        <v>92</v>
      </c>
      <c r="AI31" s="188" t="s">
        <v>68</v>
      </c>
      <c r="AJ31" s="188" t="s">
        <v>68</v>
      </c>
      <c r="AK31" s="188" t="s">
        <v>92</v>
      </c>
      <c r="AL31" s="188" t="s">
        <v>68</v>
      </c>
      <c r="AM31" s="189"/>
      <c r="AN31" s="187" t="s">
        <v>68</v>
      </c>
      <c r="AO31" s="188" t="s">
        <v>92</v>
      </c>
      <c r="AP31" s="188" t="s">
        <v>68</v>
      </c>
      <c r="AQ31" s="188" t="s">
        <v>68</v>
      </c>
      <c r="AR31" s="188" t="s">
        <v>92</v>
      </c>
      <c r="AS31" s="188" t="s">
        <v>68</v>
      </c>
      <c r="AT31" s="189"/>
      <c r="AU31" s="187"/>
      <c r="AV31" s="188"/>
      <c r="AW31" s="189"/>
      <c r="AX31" s="309"/>
      <c r="AY31" s="310"/>
      <c r="AZ31" s="311"/>
      <c r="BA31" s="312"/>
      <c r="BB31" s="319" t="s">
        <v>212</v>
      </c>
      <c r="BC31" s="320"/>
      <c r="BD31" s="320"/>
      <c r="BE31" s="320"/>
      <c r="BF31" s="321"/>
    </row>
    <row r="32" spans="2:58" ht="20.25" customHeight="1" x14ac:dyDescent="0.4">
      <c r="B32" s="257"/>
      <c r="C32" s="289" t="s">
        <v>5</v>
      </c>
      <c r="D32" s="290"/>
      <c r="E32" s="291"/>
      <c r="F32" s="184"/>
      <c r="G32" s="263"/>
      <c r="H32" s="268"/>
      <c r="I32" s="266"/>
      <c r="J32" s="266"/>
      <c r="K32" s="267"/>
      <c r="L32" s="275"/>
      <c r="M32" s="276"/>
      <c r="N32" s="276"/>
      <c r="O32" s="277"/>
      <c r="P32" s="292" t="s">
        <v>15</v>
      </c>
      <c r="Q32" s="293"/>
      <c r="R32" s="294"/>
      <c r="S32" s="145">
        <f>IF(S31="","",VLOOKUP(S31,'【記載例】シフト記号表（勤務時間帯）'!$C$5:$K$36,9,FALSE))</f>
        <v>4</v>
      </c>
      <c r="T32" s="146" t="str">
        <f>IF(T31="","",VLOOKUP(T31,'【記載例】シフト記号表（勤務時間帯）'!$C$5:$K$36,9,FALSE))</f>
        <v>-</v>
      </c>
      <c r="U32" s="146">
        <f>IF(U31="","",VLOOKUP(U31,'【記載例】シフト記号表（勤務時間帯）'!$C$5:$K$36,9,FALSE))</f>
        <v>4</v>
      </c>
      <c r="V32" s="146">
        <f>IF(V31="","",VLOOKUP(V31,'【記載例】シフト記号表（勤務時間帯）'!$C$5:$K$36,9,FALSE))</f>
        <v>4</v>
      </c>
      <c r="W32" s="146" t="str">
        <f>IF(W31="","",VLOOKUP(W31,'【記載例】シフト記号表（勤務時間帯）'!$C$5:$K$36,9,FALSE))</f>
        <v>-</v>
      </c>
      <c r="X32" s="146">
        <f>IF(X31="","",VLOOKUP(X31,'【記載例】シフト記号表（勤務時間帯）'!$C$5:$K$36,9,FALSE))</f>
        <v>4</v>
      </c>
      <c r="Y32" s="147" t="str">
        <f>IF(Y31="","",VLOOKUP(Y31,'【記載例】シフト記号表（勤務時間帯）'!$C$5:$K$36,9,FALSE))</f>
        <v/>
      </c>
      <c r="Z32" s="145">
        <f>IF(Z31="","",VLOOKUP(Z31,'【記載例】シフト記号表（勤務時間帯）'!$C$5:$K$36,9,FALSE))</f>
        <v>4</v>
      </c>
      <c r="AA32" s="146" t="str">
        <f>IF(AA31="","",VLOOKUP(AA31,'【記載例】シフト記号表（勤務時間帯）'!$C$5:$K$36,9,FALSE))</f>
        <v>-</v>
      </c>
      <c r="AB32" s="146">
        <f>IF(AB31="","",VLOOKUP(AB31,'【記載例】シフト記号表（勤務時間帯）'!$C$5:$K$36,9,FALSE))</f>
        <v>4</v>
      </c>
      <c r="AC32" s="146">
        <f>IF(AC31="","",VLOOKUP(AC31,'【記載例】シフト記号表（勤務時間帯）'!$C$5:$K$36,9,FALSE))</f>
        <v>4</v>
      </c>
      <c r="AD32" s="146" t="str">
        <f>IF(AD31="","",VLOOKUP(AD31,'【記載例】シフト記号表（勤務時間帯）'!$C$5:$K$36,9,FALSE))</f>
        <v>-</v>
      </c>
      <c r="AE32" s="146">
        <f>IF(AE31="","",VLOOKUP(AE31,'【記載例】シフト記号表（勤務時間帯）'!$C$5:$K$36,9,FALSE))</f>
        <v>4</v>
      </c>
      <c r="AF32" s="147" t="str">
        <f>IF(AF31="","",VLOOKUP(AF31,'【記載例】シフト記号表（勤務時間帯）'!$C$5:$K$36,9,FALSE))</f>
        <v/>
      </c>
      <c r="AG32" s="145">
        <f>IF(AG31="","",VLOOKUP(AG31,'【記載例】シフト記号表（勤務時間帯）'!$C$5:$K$36,9,FALSE))</f>
        <v>4</v>
      </c>
      <c r="AH32" s="146" t="str">
        <f>IF(AH31="","",VLOOKUP(AH31,'【記載例】シフト記号表（勤務時間帯）'!$C$5:$K$36,9,FALSE))</f>
        <v>-</v>
      </c>
      <c r="AI32" s="146">
        <f>IF(AI31="","",VLOOKUP(AI31,'【記載例】シフト記号表（勤務時間帯）'!$C$5:$K$36,9,FALSE))</f>
        <v>4</v>
      </c>
      <c r="AJ32" s="146">
        <f>IF(AJ31="","",VLOOKUP(AJ31,'【記載例】シフト記号表（勤務時間帯）'!$C$5:$K$36,9,FALSE))</f>
        <v>4</v>
      </c>
      <c r="AK32" s="146" t="str">
        <f>IF(AK31="","",VLOOKUP(AK31,'【記載例】シフト記号表（勤務時間帯）'!$C$5:$K$36,9,FALSE))</f>
        <v>-</v>
      </c>
      <c r="AL32" s="146">
        <f>IF(AL31="","",VLOOKUP(AL31,'【記載例】シフト記号表（勤務時間帯）'!$C$5:$K$36,9,FALSE))</f>
        <v>4</v>
      </c>
      <c r="AM32" s="147" t="str">
        <f>IF(AM31="","",VLOOKUP(AM31,'【記載例】シフト記号表（勤務時間帯）'!$C$5:$K$36,9,FALSE))</f>
        <v/>
      </c>
      <c r="AN32" s="145">
        <f>IF(AN31="","",VLOOKUP(AN31,'【記載例】シフト記号表（勤務時間帯）'!$C$5:$K$36,9,FALSE))</f>
        <v>4</v>
      </c>
      <c r="AO32" s="146" t="str">
        <f>IF(AO31="","",VLOOKUP(AO31,'【記載例】シフト記号表（勤務時間帯）'!$C$5:$K$36,9,FALSE))</f>
        <v>-</v>
      </c>
      <c r="AP32" s="146">
        <f>IF(AP31="","",VLOOKUP(AP31,'【記載例】シフト記号表（勤務時間帯）'!$C$5:$K$36,9,FALSE))</f>
        <v>4</v>
      </c>
      <c r="AQ32" s="146">
        <f>IF(AQ31="","",VLOOKUP(AQ31,'【記載例】シフト記号表（勤務時間帯）'!$C$5:$K$36,9,FALSE))</f>
        <v>4</v>
      </c>
      <c r="AR32" s="146" t="str">
        <f>IF(AR31="","",VLOOKUP(AR31,'【記載例】シフト記号表（勤務時間帯）'!$C$5:$K$36,9,FALSE))</f>
        <v>-</v>
      </c>
      <c r="AS32" s="146">
        <f>IF(AS31="","",VLOOKUP(AS31,'【記載例】シフト記号表（勤務時間帯）'!$C$5:$K$36,9,FALSE))</f>
        <v>4</v>
      </c>
      <c r="AT32" s="147" t="str">
        <f>IF(AT31="","",VLOOKUP(AT31,'【記載例】シフト記号表（勤務時間帯）'!$C$5:$K$36,9,FALSE))</f>
        <v/>
      </c>
      <c r="AU32" s="145" t="str">
        <f>IF(AU31="","",VLOOKUP(AU31,'【記載例】シフト記号表（勤務時間帯）'!$C$5:$K$36,9,FALSE))</f>
        <v/>
      </c>
      <c r="AV32" s="146" t="str">
        <f>IF(AV31="","",VLOOKUP(AV31,'【記載例】シフト記号表（勤務時間帯）'!$C$5:$K$36,9,FALSE))</f>
        <v/>
      </c>
      <c r="AW32" s="147" t="str">
        <f>IF(AW31="","",VLOOKUP(AW31,'【記載例】シフト記号表（勤務時間帯）'!$C$5:$K$36,9,FALSE))</f>
        <v/>
      </c>
      <c r="AX32" s="295">
        <f>IF($BB$3="計画",SUM(S32:AT32),IF($BB$3="実績",SUM(S32:AW32),""))</f>
        <v>64</v>
      </c>
      <c r="AY32" s="296"/>
      <c r="AZ32" s="297">
        <f>IF($BB$3="計画",AX32/4,IF($BB$3="実績",【記載例】通所介護!AX32/(【記載例】通所介護!$BB$8/7),""))</f>
        <v>16</v>
      </c>
      <c r="BA32" s="298"/>
      <c r="BB32" s="322"/>
      <c r="BC32" s="323"/>
      <c r="BD32" s="323"/>
      <c r="BE32" s="323"/>
      <c r="BF32" s="324"/>
    </row>
    <row r="33" spans="2:58" ht="20.25" customHeight="1" x14ac:dyDescent="0.4">
      <c r="B33" s="257"/>
      <c r="C33" s="299"/>
      <c r="D33" s="300"/>
      <c r="E33" s="301"/>
      <c r="F33" s="184" t="str">
        <f>C32</f>
        <v>看護職員</v>
      </c>
      <c r="G33" s="317"/>
      <c r="H33" s="268"/>
      <c r="I33" s="266"/>
      <c r="J33" s="266"/>
      <c r="K33" s="267"/>
      <c r="L33" s="318"/>
      <c r="M33" s="287"/>
      <c r="N33" s="287"/>
      <c r="O33" s="288"/>
      <c r="P33" s="302" t="s">
        <v>51</v>
      </c>
      <c r="Q33" s="303"/>
      <c r="R33" s="304"/>
      <c r="S33" s="148">
        <f>IF(S31="","",VLOOKUP(S31,'【記載例】シフト記号表（勤務時間帯）'!$C$5:$U$36,19,FALSE))</f>
        <v>4</v>
      </c>
      <c r="T33" s="149" t="str">
        <f>IF(T31="","",VLOOKUP(T31,'【記載例】シフト記号表（勤務時間帯）'!$C$5:$U$36,19,FALSE))</f>
        <v>-</v>
      </c>
      <c r="U33" s="149">
        <f>IF(U31="","",VLOOKUP(U31,'【記載例】シフト記号表（勤務時間帯）'!$C$5:$U$36,19,FALSE))</f>
        <v>4</v>
      </c>
      <c r="V33" s="149">
        <f>IF(V31="","",VLOOKUP(V31,'【記載例】シフト記号表（勤務時間帯）'!$C$5:$U$36,19,FALSE))</f>
        <v>4</v>
      </c>
      <c r="W33" s="149" t="str">
        <f>IF(W31="","",VLOOKUP(W31,'【記載例】シフト記号表（勤務時間帯）'!$C$5:$U$36,19,FALSE))</f>
        <v>-</v>
      </c>
      <c r="X33" s="149">
        <f>IF(X31="","",VLOOKUP(X31,'【記載例】シフト記号表（勤務時間帯）'!$C$5:$U$36,19,FALSE))</f>
        <v>4</v>
      </c>
      <c r="Y33" s="150" t="str">
        <f>IF(Y31="","",VLOOKUP(Y31,'【記載例】シフト記号表（勤務時間帯）'!$C$5:$U$36,19,FALSE))</f>
        <v/>
      </c>
      <c r="Z33" s="148">
        <f>IF(Z31="","",VLOOKUP(Z31,'【記載例】シフト記号表（勤務時間帯）'!$C$5:$U$36,19,FALSE))</f>
        <v>4</v>
      </c>
      <c r="AA33" s="149" t="str">
        <f>IF(AA31="","",VLOOKUP(AA31,'【記載例】シフト記号表（勤務時間帯）'!$C$5:$U$36,19,FALSE))</f>
        <v>-</v>
      </c>
      <c r="AB33" s="149">
        <f>IF(AB31="","",VLOOKUP(AB31,'【記載例】シフト記号表（勤務時間帯）'!$C$5:$U$36,19,FALSE))</f>
        <v>4</v>
      </c>
      <c r="AC33" s="149">
        <f>IF(AC31="","",VLOOKUP(AC31,'【記載例】シフト記号表（勤務時間帯）'!$C$5:$U$36,19,FALSE))</f>
        <v>4</v>
      </c>
      <c r="AD33" s="149" t="str">
        <f>IF(AD31="","",VLOOKUP(AD31,'【記載例】シフト記号表（勤務時間帯）'!$C$5:$U$36,19,FALSE))</f>
        <v>-</v>
      </c>
      <c r="AE33" s="149">
        <f>IF(AE31="","",VLOOKUP(AE31,'【記載例】シフト記号表（勤務時間帯）'!$C$5:$U$36,19,FALSE))</f>
        <v>4</v>
      </c>
      <c r="AF33" s="150" t="str">
        <f>IF(AF31="","",VLOOKUP(AF31,'【記載例】シフト記号表（勤務時間帯）'!$C$5:$U$36,19,FALSE))</f>
        <v/>
      </c>
      <c r="AG33" s="148">
        <f>IF(AG31="","",VLOOKUP(AG31,'【記載例】シフト記号表（勤務時間帯）'!$C$5:$U$36,19,FALSE))</f>
        <v>4</v>
      </c>
      <c r="AH33" s="149" t="str">
        <f>IF(AH31="","",VLOOKUP(AH31,'【記載例】シフト記号表（勤務時間帯）'!$C$5:$U$36,19,FALSE))</f>
        <v>-</v>
      </c>
      <c r="AI33" s="149">
        <f>IF(AI31="","",VLOOKUP(AI31,'【記載例】シフト記号表（勤務時間帯）'!$C$5:$U$36,19,FALSE))</f>
        <v>4</v>
      </c>
      <c r="AJ33" s="149">
        <f>IF(AJ31="","",VLOOKUP(AJ31,'【記載例】シフト記号表（勤務時間帯）'!$C$5:$U$36,19,FALSE))</f>
        <v>4</v>
      </c>
      <c r="AK33" s="149" t="str">
        <f>IF(AK31="","",VLOOKUP(AK31,'【記載例】シフト記号表（勤務時間帯）'!$C$5:$U$36,19,FALSE))</f>
        <v>-</v>
      </c>
      <c r="AL33" s="149">
        <f>IF(AL31="","",VLOOKUP(AL31,'【記載例】シフト記号表（勤務時間帯）'!$C$5:$U$36,19,FALSE))</f>
        <v>4</v>
      </c>
      <c r="AM33" s="150" t="str">
        <f>IF(AM31="","",VLOOKUP(AM31,'【記載例】シフト記号表（勤務時間帯）'!$C$5:$U$36,19,FALSE))</f>
        <v/>
      </c>
      <c r="AN33" s="148">
        <f>IF(AN31="","",VLOOKUP(AN31,'【記載例】シフト記号表（勤務時間帯）'!$C$5:$U$36,19,FALSE))</f>
        <v>4</v>
      </c>
      <c r="AO33" s="149" t="str">
        <f>IF(AO31="","",VLOOKUP(AO31,'【記載例】シフト記号表（勤務時間帯）'!$C$5:$U$36,19,FALSE))</f>
        <v>-</v>
      </c>
      <c r="AP33" s="149">
        <f>IF(AP31="","",VLOOKUP(AP31,'【記載例】シフト記号表（勤務時間帯）'!$C$5:$U$36,19,FALSE))</f>
        <v>4</v>
      </c>
      <c r="AQ33" s="149">
        <f>IF(AQ31="","",VLOOKUP(AQ31,'【記載例】シフト記号表（勤務時間帯）'!$C$5:$U$36,19,FALSE))</f>
        <v>4</v>
      </c>
      <c r="AR33" s="149" t="str">
        <f>IF(AR31="","",VLOOKUP(AR31,'【記載例】シフト記号表（勤務時間帯）'!$C$5:$U$36,19,FALSE))</f>
        <v>-</v>
      </c>
      <c r="AS33" s="149">
        <f>IF(AS31="","",VLOOKUP(AS31,'【記載例】シフト記号表（勤務時間帯）'!$C$5:$U$36,19,FALSE))</f>
        <v>4</v>
      </c>
      <c r="AT33" s="150" t="str">
        <f>IF(AT31="","",VLOOKUP(AT31,'【記載例】シフト記号表（勤務時間帯）'!$C$5:$U$36,19,FALSE))</f>
        <v/>
      </c>
      <c r="AU33" s="148" t="str">
        <f>IF(AU31="","",VLOOKUP(AU31,'【記載例】シフト記号表（勤務時間帯）'!$C$5:$U$36,19,FALSE))</f>
        <v/>
      </c>
      <c r="AV33" s="149" t="str">
        <f>IF(AV31="","",VLOOKUP(AV31,'【記載例】シフト記号表（勤務時間帯）'!$C$5:$U$36,19,FALSE))</f>
        <v/>
      </c>
      <c r="AW33" s="150" t="str">
        <f>IF(AW31="","",VLOOKUP(AW31,'【記載例】シフト記号表（勤務時間帯）'!$C$5:$U$36,19,FALSE))</f>
        <v/>
      </c>
      <c r="AX33" s="305">
        <f>IF($BB$3="計画",SUM(S33:AT33),IF($BB$3="実績",SUM(S33:AW33),""))</f>
        <v>64</v>
      </c>
      <c r="AY33" s="306"/>
      <c r="AZ33" s="307">
        <f>IF($BB$3="計画",AX33/4,IF($BB$3="実績",【記載例】通所介護!AX33/(【記載例】通所介護!$BB$8/7),""))</f>
        <v>16</v>
      </c>
      <c r="BA33" s="308"/>
      <c r="BB33" s="325"/>
      <c r="BC33" s="326"/>
      <c r="BD33" s="326"/>
      <c r="BE33" s="326"/>
      <c r="BF33" s="327"/>
    </row>
    <row r="34" spans="2:58" ht="20.25" customHeight="1" x14ac:dyDescent="0.4">
      <c r="B34" s="257">
        <f>B31+1</f>
        <v>5</v>
      </c>
      <c r="C34" s="259"/>
      <c r="D34" s="260"/>
      <c r="E34" s="261"/>
      <c r="F34" s="186"/>
      <c r="G34" s="262" t="s">
        <v>235</v>
      </c>
      <c r="H34" s="265" t="s">
        <v>6</v>
      </c>
      <c r="I34" s="266"/>
      <c r="J34" s="266"/>
      <c r="K34" s="267"/>
      <c r="L34" s="272" t="s">
        <v>204</v>
      </c>
      <c r="M34" s="273"/>
      <c r="N34" s="273"/>
      <c r="O34" s="274"/>
      <c r="P34" s="281" t="s">
        <v>50</v>
      </c>
      <c r="Q34" s="282"/>
      <c r="R34" s="283"/>
      <c r="S34" s="187" t="s">
        <v>92</v>
      </c>
      <c r="T34" s="188" t="s">
        <v>68</v>
      </c>
      <c r="U34" s="188" t="s">
        <v>92</v>
      </c>
      <c r="V34" s="188" t="s">
        <v>92</v>
      </c>
      <c r="W34" s="188" t="s">
        <v>68</v>
      </c>
      <c r="X34" s="188" t="s">
        <v>92</v>
      </c>
      <c r="Y34" s="189" t="s">
        <v>68</v>
      </c>
      <c r="Z34" s="187" t="s">
        <v>92</v>
      </c>
      <c r="AA34" s="188" t="s">
        <v>68</v>
      </c>
      <c r="AB34" s="188" t="s">
        <v>92</v>
      </c>
      <c r="AC34" s="188" t="s">
        <v>92</v>
      </c>
      <c r="AD34" s="188" t="s">
        <v>68</v>
      </c>
      <c r="AE34" s="188" t="s">
        <v>92</v>
      </c>
      <c r="AF34" s="189" t="s">
        <v>68</v>
      </c>
      <c r="AG34" s="187" t="s">
        <v>92</v>
      </c>
      <c r="AH34" s="188" t="s">
        <v>68</v>
      </c>
      <c r="AI34" s="188" t="s">
        <v>92</v>
      </c>
      <c r="AJ34" s="188" t="s">
        <v>92</v>
      </c>
      <c r="AK34" s="188" t="s">
        <v>68</v>
      </c>
      <c r="AL34" s="188" t="s">
        <v>92</v>
      </c>
      <c r="AM34" s="189" t="s">
        <v>68</v>
      </c>
      <c r="AN34" s="187" t="s">
        <v>92</v>
      </c>
      <c r="AO34" s="188" t="s">
        <v>68</v>
      </c>
      <c r="AP34" s="188" t="s">
        <v>92</v>
      </c>
      <c r="AQ34" s="188" t="s">
        <v>92</v>
      </c>
      <c r="AR34" s="188" t="s">
        <v>68</v>
      </c>
      <c r="AS34" s="188" t="s">
        <v>92</v>
      </c>
      <c r="AT34" s="189" t="s">
        <v>68</v>
      </c>
      <c r="AU34" s="187"/>
      <c r="AV34" s="188"/>
      <c r="AW34" s="189"/>
      <c r="AX34" s="309"/>
      <c r="AY34" s="310"/>
      <c r="AZ34" s="311"/>
      <c r="BA34" s="312"/>
      <c r="BB34" s="319" t="s">
        <v>207</v>
      </c>
      <c r="BC34" s="320"/>
      <c r="BD34" s="320"/>
      <c r="BE34" s="320"/>
      <c r="BF34" s="321"/>
    </row>
    <row r="35" spans="2:58" ht="20.25" customHeight="1" x14ac:dyDescent="0.4">
      <c r="B35" s="257"/>
      <c r="C35" s="289" t="s">
        <v>5</v>
      </c>
      <c r="D35" s="290"/>
      <c r="E35" s="291"/>
      <c r="F35" s="184"/>
      <c r="G35" s="263"/>
      <c r="H35" s="268"/>
      <c r="I35" s="266"/>
      <c r="J35" s="266"/>
      <c r="K35" s="267"/>
      <c r="L35" s="275"/>
      <c r="M35" s="276"/>
      <c r="N35" s="276"/>
      <c r="O35" s="277"/>
      <c r="P35" s="292" t="s">
        <v>15</v>
      </c>
      <c r="Q35" s="293"/>
      <c r="R35" s="294"/>
      <c r="S35" s="145" t="str">
        <f>IF(S34="","",VLOOKUP(S34,'【記載例】シフト記号表（勤務時間帯）'!$C$5:$K$36,9,FALSE))</f>
        <v>-</v>
      </c>
      <c r="T35" s="146">
        <f>IF(T34="","",VLOOKUP(T34,'【記載例】シフト記号表（勤務時間帯）'!$C$5:$K$36,9,FALSE))</f>
        <v>4</v>
      </c>
      <c r="U35" s="146" t="str">
        <f>IF(U34="","",VLOOKUP(U34,'【記載例】シフト記号表（勤務時間帯）'!$C$5:$K$36,9,FALSE))</f>
        <v>-</v>
      </c>
      <c r="V35" s="146" t="str">
        <f>IF(V34="","",VLOOKUP(V34,'【記載例】シフト記号表（勤務時間帯）'!$C$5:$K$36,9,FALSE))</f>
        <v>-</v>
      </c>
      <c r="W35" s="146">
        <f>IF(W34="","",VLOOKUP(W34,'【記載例】シフト記号表（勤務時間帯）'!$C$5:$K$36,9,FALSE))</f>
        <v>4</v>
      </c>
      <c r="X35" s="146" t="str">
        <f>IF(X34="","",VLOOKUP(X34,'【記載例】シフト記号表（勤務時間帯）'!$C$5:$K$36,9,FALSE))</f>
        <v>-</v>
      </c>
      <c r="Y35" s="147">
        <f>IF(Y34="","",VLOOKUP(Y34,'【記載例】シフト記号表（勤務時間帯）'!$C$5:$K$36,9,FALSE))</f>
        <v>4</v>
      </c>
      <c r="Z35" s="145" t="str">
        <f>IF(Z34="","",VLOOKUP(Z34,'【記載例】シフト記号表（勤務時間帯）'!$C$5:$K$36,9,FALSE))</f>
        <v>-</v>
      </c>
      <c r="AA35" s="146">
        <f>IF(AA34="","",VLOOKUP(AA34,'【記載例】シフト記号表（勤務時間帯）'!$C$5:$K$36,9,FALSE))</f>
        <v>4</v>
      </c>
      <c r="AB35" s="146" t="str">
        <f>IF(AB34="","",VLOOKUP(AB34,'【記載例】シフト記号表（勤務時間帯）'!$C$5:$K$36,9,FALSE))</f>
        <v>-</v>
      </c>
      <c r="AC35" s="146" t="str">
        <f>IF(AC34="","",VLOOKUP(AC34,'【記載例】シフト記号表（勤務時間帯）'!$C$5:$K$36,9,FALSE))</f>
        <v>-</v>
      </c>
      <c r="AD35" s="146">
        <f>IF(AD34="","",VLOOKUP(AD34,'【記載例】シフト記号表（勤務時間帯）'!$C$5:$K$36,9,FALSE))</f>
        <v>4</v>
      </c>
      <c r="AE35" s="146" t="str">
        <f>IF(AE34="","",VLOOKUP(AE34,'【記載例】シフト記号表（勤務時間帯）'!$C$5:$K$36,9,FALSE))</f>
        <v>-</v>
      </c>
      <c r="AF35" s="147">
        <f>IF(AF34="","",VLOOKUP(AF34,'【記載例】シフト記号表（勤務時間帯）'!$C$5:$K$36,9,FALSE))</f>
        <v>4</v>
      </c>
      <c r="AG35" s="145" t="str">
        <f>IF(AG34="","",VLOOKUP(AG34,'【記載例】シフト記号表（勤務時間帯）'!$C$5:$K$36,9,FALSE))</f>
        <v>-</v>
      </c>
      <c r="AH35" s="146">
        <f>IF(AH34="","",VLOOKUP(AH34,'【記載例】シフト記号表（勤務時間帯）'!$C$5:$K$36,9,FALSE))</f>
        <v>4</v>
      </c>
      <c r="AI35" s="146" t="str">
        <f>IF(AI34="","",VLOOKUP(AI34,'【記載例】シフト記号表（勤務時間帯）'!$C$5:$K$36,9,FALSE))</f>
        <v>-</v>
      </c>
      <c r="AJ35" s="146" t="str">
        <f>IF(AJ34="","",VLOOKUP(AJ34,'【記載例】シフト記号表（勤務時間帯）'!$C$5:$K$36,9,FALSE))</f>
        <v>-</v>
      </c>
      <c r="AK35" s="146">
        <f>IF(AK34="","",VLOOKUP(AK34,'【記載例】シフト記号表（勤務時間帯）'!$C$5:$K$36,9,FALSE))</f>
        <v>4</v>
      </c>
      <c r="AL35" s="146" t="str">
        <f>IF(AL34="","",VLOOKUP(AL34,'【記載例】シフト記号表（勤務時間帯）'!$C$5:$K$36,9,FALSE))</f>
        <v>-</v>
      </c>
      <c r="AM35" s="147">
        <f>IF(AM34="","",VLOOKUP(AM34,'【記載例】シフト記号表（勤務時間帯）'!$C$5:$K$36,9,FALSE))</f>
        <v>4</v>
      </c>
      <c r="AN35" s="145" t="str">
        <f>IF(AN34="","",VLOOKUP(AN34,'【記載例】シフト記号表（勤務時間帯）'!$C$5:$K$36,9,FALSE))</f>
        <v>-</v>
      </c>
      <c r="AO35" s="146">
        <f>IF(AO34="","",VLOOKUP(AO34,'【記載例】シフト記号表（勤務時間帯）'!$C$5:$K$36,9,FALSE))</f>
        <v>4</v>
      </c>
      <c r="AP35" s="146" t="str">
        <f>IF(AP34="","",VLOOKUP(AP34,'【記載例】シフト記号表（勤務時間帯）'!$C$5:$K$36,9,FALSE))</f>
        <v>-</v>
      </c>
      <c r="AQ35" s="146" t="str">
        <f>IF(AQ34="","",VLOOKUP(AQ34,'【記載例】シフト記号表（勤務時間帯）'!$C$5:$K$36,9,FALSE))</f>
        <v>-</v>
      </c>
      <c r="AR35" s="146">
        <f>IF(AR34="","",VLOOKUP(AR34,'【記載例】シフト記号表（勤務時間帯）'!$C$5:$K$36,9,FALSE))</f>
        <v>4</v>
      </c>
      <c r="AS35" s="146" t="str">
        <f>IF(AS34="","",VLOOKUP(AS34,'【記載例】シフト記号表（勤務時間帯）'!$C$5:$K$36,9,FALSE))</f>
        <v>-</v>
      </c>
      <c r="AT35" s="147">
        <f>IF(AT34="","",VLOOKUP(AT34,'【記載例】シフト記号表（勤務時間帯）'!$C$5:$K$36,9,FALSE))</f>
        <v>4</v>
      </c>
      <c r="AU35" s="145" t="str">
        <f>IF(AU34="","",VLOOKUP(AU34,'【記載例】シフト記号表（勤務時間帯）'!$C$5:$K$36,9,FALSE))</f>
        <v/>
      </c>
      <c r="AV35" s="146" t="str">
        <f>IF(AV34="","",VLOOKUP(AV34,'【記載例】シフト記号表（勤務時間帯）'!$C$5:$K$36,9,FALSE))</f>
        <v/>
      </c>
      <c r="AW35" s="147" t="str">
        <f>IF(AW34="","",VLOOKUP(AW34,'【記載例】シフト記号表（勤務時間帯）'!$C$5:$K$36,9,FALSE))</f>
        <v/>
      </c>
      <c r="AX35" s="295">
        <f>IF($BB$3="計画",SUM(S35:AT35),IF($BB$3="実績",SUM(S35:AW35),""))</f>
        <v>48</v>
      </c>
      <c r="AY35" s="296"/>
      <c r="AZ35" s="297">
        <f>IF($BB$3="計画",AX35/4,IF($BB$3="実績",【記載例】通所介護!AX35/(【記載例】通所介護!$BB$8/7),""))</f>
        <v>12</v>
      </c>
      <c r="BA35" s="298"/>
      <c r="BB35" s="322"/>
      <c r="BC35" s="323"/>
      <c r="BD35" s="323"/>
      <c r="BE35" s="323"/>
      <c r="BF35" s="324"/>
    </row>
    <row r="36" spans="2:58" ht="20.25" customHeight="1" x14ac:dyDescent="0.4">
      <c r="B36" s="257"/>
      <c r="C36" s="299"/>
      <c r="D36" s="300"/>
      <c r="E36" s="301"/>
      <c r="F36" s="184" t="str">
        <f>C35</f>
        <v>看護職員</v>
      </c>
      <c r="G36" s="317"/>
      <c r="H36" s="268"/>
      <c r="I36" s="266"/>
      <c r="J36" s="266"/>
      <c r="K36" s="267"/>
      <c r="L36" s="318"/>
      <c r="M36" s="287"/>
      <c r="N36" s="287"/>
      <c r="O36" s="288"/>
      <c r="P36" s="302" t="s">
        <v>51</v>
      </c>
      <c r="Q36" s="303"/>
      <c r="R36" s="304"/>
      <c r="S36" s="148" t="str">
        <f>IF(S34="","",VLOOKUP(S34,'【記載例】シフト記号表（勤務時間帯）'!$C$5:$U$36,19,FALSE))</f>
        <v>-</v>
      </c>
      <c r="T36" s="149">
        <f>IF(T34="","",VLOOKUP(T34,'【記載例】シフト記号表（勤務時間帯）'!$C$5:$U$36,19,FALSE))</f>
        <v>4</v>
      </c>
      <c r="U36" s="149" t="str">
        <f>IF(U34="","",VLOOKUP(U34,'【記載例】シフト記号表（勤務時間帯）'!$C$5:$U$36,19,FALSE))</f>
        <v>-</v>
      </c>
      <c r="V36" s="149" t="str">
        <f>IF(V34="","",VLOOKUP(V34,'【記載例】シフト記号表（勤務時間帯）'!$C$5:$U$36,19,FALSE))</f>
        <v>-</v>
      </c>
      <c r="W36" s="149">
        <f>IF(W34="","",VLOOKUP(W34,'【記載例】シフト記号表（勤務時間帯）'!$C$5:$U$36,19,FALSE))</f>
        <v>4</v>
      </c>
      <c r="X36" s="149" t="str">
        <f>IF(X34="","",VLOOKUP(X34,'【記載例】シフト記号表（勤務時間帯）'!$C$5:$U$36,19,FALSE))</f>
        <v>-</v>
      </c>
      <c r="Y36" s="150">
        <f>IF(Y34="","",VLOOKUP(Y34,'【記載例】シフト記号表（勤務時間帯）'!$C$5:$U$36,19,FALSE))</f>
        <v>4</v>
      </c>
      <c r="Z36" s="148" t="str">
        <f>IF(Z34="","",VLOOKUP(Z34,'【記載例】シフト記号表（勤務時間帯）'!$C$5:$U$36,19,FALSE))</f>
        <v>-</v>
      </c>
      <c r="AA36" s="149">
        <f>IF(AA34="","",VLOOKUP(AA34,'【記載例】シフト記号表（勤務時間帯）'!$C$5:$U$36,19,FALSE))</f>
        <v>4</v>
      </c>
      <c r="AB36" s="149" t="str">
        <f>IF(AB34="","",VLOOKUP(AB34,'【記載例】シフト記号表（勤務時間帯）'!$C$5:$U$36,19,FALSE))</f>
        <v>-</v>
      </c>
      <c r="AC36" s="149" t="str">
        <f>IF(AC34="","",VLOOKUP(AC34,'【記載例】シフト記号表（勤務時間帯）'!$C$5:$U$36,19,FALSE))</f>
        <v>-</v>
      </c>
      <c r="AD36" s="149">
        <f>IF(AD34="","",VLOOKUP(AD34,'【記載例】シフト記号表（勤務時間帯）'!$C$5:$U$36,19,FALSE))</f>
        <v>4</v>
      </c>
      <c r="AE36" s="149" t="str">
        <f>IF(AE34="","",VLOOKUP(AE34,'【記載例】シフト記号表（勤務時間帯）'!$C$5:$U$36,19,FALSE))</f>
        <v>-</v>
      </c>
      <c r="AF36" s="150">
        <f>IF(AF34="","",VLOOKUP(AF34,'【記載例】シフト記号表（勤務時間帯）'!$C$5:$U$36,19,FALSE))</f>
        <v>4</v>
      </c>
      <c r="AG36" s="148" t="str">
        <f>IF(AG34="","",VLOOKUP(AG34,'【記載例】シフト記号表（勤務時間帯）'!$C$5:$U$36,19,FALSE))</f>
        <v>-</v>
      </c>
      <c r="AH36" s="149">
        <f>IF(AH34="","",VLOOKUP(AH34,'【記載例】シフト記号表（勤務時間帯）'!$C$5:$U$36,19,FALSE))</f>
        <v>4</v>
      </c>
      <c r="AI36" s="149" t="str">
        <f>IF(AI34="","",VLOOKUP(AI34,'【記載例】シフト記号表（勤務時間帯）'!$C$5:$U$36,19,FALSE))</f>
        <v>-</v>
      </c>
      <c r="AJ36" s="149" t="str">
        <f>IF(AJ34="","",VLOOKUP(AJ34,'【記載例】シフト記号表（勤務時間帯）'!$C$5:$U$36,19,FALSE))</f>
        <v>-</v>
      </c>
      <c r="AK36" s="149">
        <f>IF(AK34="","",VLOOKUP(AK34,'【記載例】シフト記号表（勤務時間帯）'!$C$5:$U$36,19,FALSE))</f>
        <v>4</v>
      </c>
      <c r="AL36" s="149" t="str">
        <f>IF(AL34="","",VLOOKUP(AL34,'【記載例】シフト記号表（勤務時間帯）'!$C$5:$U$36,19,FALSE))</f>
        <v>-</v>
      </c>
      <c r="AM36" s="150">
        <f>IF(AM34="","",VLOOKUP(AM34,'【記載例】シフト記号表（勤務時間帯）'!$C$5:$U$36,19,FALSE))</f>
        <v>4</v>
      </c>
      <c r="AN36" s="148" t="str">
        <f>IF(AN34="","",VLOOKUP(AN34,'【記載例】シフト記号表（勤務時間帯）'!$C$5:$U$36,19,FALSE))</f>
        <v>-</v>
      </c>
      <c r="AO36" s="149">
        <f>IF(AO34="","",VLOOKUP(AO34,'【記載例】シフト記号表（勤務時間帯）'!$C$5:$U$36,19,FALSE))</f>
        <v>4</v>
      </c>
      <c r="AP36" s="149" t="str">
        <f>IF(AP34="","",VLOOKUP(AP34,'【記載例】シフト記号表（勤務時間帯）'!$C$5:$U$36,19,FALSE))</f>
        <v>-</v>
      </c>
      <c r="AQ36" s="149" t="str">
        <f>IF(AQ34="","",VLOOKUP(AQ34,'【記載例】シフト記号表（勤務時間帯）'!$C$5:$U$36,19,FALSE))</f>
        <v>-</v>
      </c>
      <c r="AR36" s="149">
        <f>IF(AR34="","",VLOOKUP(AR34,'【記載例】シフト記号表（勤務時間帯）'!$C$5:$U$36,19,FALSE))</f>
        <v>4</v>
      </c>
      <c r="AS36" s="149" t="str">
        <f>IF(AS34="","",VLOOKUP(AS34,'【記載例】シフト記号表（勤務時間帯）'!$C$5:$U$36,19,FALSE))</f>
        <v>-</v>
      </c>
      <c r="AT36" s="150">
        <f>IF(AT34="","",VLOOKUP(AT34,'【記載例】シフト記号表（勤務時間帯）'!$C$5:$U$36,19,FALSE))</f>
        <v>4</v>
      </c>
      <c r="AU36" s="148" t="str">
        <f>IF(AU34="","",VLOOKUP(AU34,'【記載例】シフト記号表（勤務時間帯）'!$C$5:$U$36,19,FALSE))</f>
        <v/>
      </c>
      <c r="AV36" s="149" t="str">
        <f>IF(AV34="","",VLOOKUP(AV34,'【記載例】シフト記号表（勤務時間帯）'!$C$5:$U$36,19,FALSE))</f>
        <v/>
      </c>
      <c r="AW36" s="150" t="str">
        <f>IF(AW34="","",VLOOKUP(AW34,'【記載例】シフト記号表（勤務時間帯）'!$C$5:$U$36,19,FALSE))</f>
        <v/>
      </c>
      <c r="AX36" s="305">
        <f>IF($BB$3="計画",SUM(S36:AT36),IF($BB$3="実績",SUM(S36:AW36),""))</f>
        <v>48</v>
      </c>
      <c r="AY36" s="306"/>
      <c r="AZ36" s="307">
        <f>IF($BB$3="計画",AX36/4,IF($BB$3="実績",【記載例】通所介護!AX36/(【記載例】通所介護!$BB$8/7),""))</f>
        <v>12</v>
      </c>
      <c r="BA36" s="308"/>
      <c r="BB36" s="325"/>
      <c r="BC36" s="326"/>
      <c r="BD36" s="326"/>
      <c r="BE36" s="326"/>
      <c r="BF36" s="327"/>
    </row>
    <row r="37" spans="2:58" ht="20.25" customHeight="1" x14ac:dyDescent="0.4">
      <c r="B37" s="257">
        <f>B34+1</f>
        <v>6</v>
      </c>
      <c r="C37" s="259"/>
      <c r="D37" s="260"/>
      <c r="E37" s="261"/>
      <c r="F37" s="186"/>
      <c r="G37" s="262" t="s">
        <v>193</v>
      </c>
      <c r="H37" s="265" t="s">
        <v>133</v>
      </c>
      <c r="I37" s="266"/>
      <c r="J37" s="266"/>
      <c r="K37" s="267"/>
      <c r="L37" s="272" t="s">
        <v>201</v>
      </c>
      <c r="M37" s="273"/>
      <c r="N37" s="273"/>
      <c r="O37" s="274"/>
      <c r="P37" s="281" t="s">
        <v>50</v>
      </c>
      <c r="Q37" s="282"/>
      <c r="R37" s="283"/>
      <c r="S37" s="187"/>
      <c r="T37" s="188" t="s">
        <v>34</v>
      </c>
      <c r="U37" s="188" t="s">
        <v>34</v>
      </c>
      <c r="V37" s="188" t="s">
        <v>92</v>
      </c>
      <c r="W37" s="188" t="s">
        <v>92</v>
      </c>
      <c r="X37" s="188" t="s">
        <v>34</v>
      </c>
      <c r="Y37" s="189"/>
      <c r="Z37" s="187"/>
      <c r="AA37" s="188" t="s">
        <v>34</v>
      </c>
      <c r="AB37" s="188" t="s">
        <v>34</v>
      </c>
      <c r="AC37" s="188" t="s">
        <v>92</v>
      </c>
      <c r="AD37" s="188" t="s">
        <v>92</v>
      </c>
      <c r="AE37" s="188" t="s">
        <v>34</v>
      </c>
      <c r="AF37" s="189"/>
      <c r="AG37" s="187"/>
      <c r="AH37" s="188" t="s">
        <v>34</v>
      </c>
      <c r="AI37" s="188" t="s">
        <v>34</v>
      </c>
      <c r="AJ37" s="188" t="s">
        <v>92</v>
      </c>
      <c r="AK37" s="188" t="s">
        <v>92</v>
      </c>
      <c r="AL37" s="188" t="s">
        <v>34</v>
      </c>
      <c r="AM37" s="189"/>
      <c r="AN37" s="187"/>
      <c r="AO37" s="188" t="s">
        <v>34</v>
      </c>
      <c r="AP37" s="188" t="s">
        <v>34</v>
      </c>
      <c r="AQ37" s="188" t="s">
        <v>92</v>
      </c>
      <c r="AR37" s="188" t="s">
        <v>92</v>
      </c>
      <c r="AS37" s="188" t="s">
        <v>34</v>
      </c>
      <c r="AT37" s="189"/>
      <c r="AU37" s="187"/>
      <c r="AV37" s="188"/>
      <c r="AW37" s="189"/>
      <c r="AX37" s="309"/>
      <c r="AY37" s="310"/>
      <c r="AZ37" s="311"/>
      <c r="BA37" s="312"/>
      <c r="BB37" s="319" t="s">
        <v>210</v>
      </c>
      <c r="BC37" s="320"/>
      <c r="BD37" s="320"/>
      <c r="BE37" s="320"/>
      <c r="BF37" s="321"/>
    </row>
    <row r="38" spans="2:58" ht="20.25" customHeight="1" x14ac:dyDescent="0.4">
      <c r="B38" s="257"/>
      <c r="C38" s="289" t="s">
        <v>76</v>
      </c>
      <c r="D38" s="290"/>
      <c r="E38" s="291"/>
      <c r="F38" s="184"/>
      <c r="G38" s="263"/>
      <c r="H38" s="268"/>
      <c r="I38" s="266"/>
      <c r="J38" s="266"/>
      <c r="K38" s="267"/>
      <c r="L38" s="275"/>
      <c r="M38" s="276"/>
      <c r="N38" s="276"/>
      <c r="O38" s="277"/>
      <c r="P38" s="292" t="s">
        <v>15</v>
      </c>
      <c r="Q38" s="293"/>
      <c r="R38" s="294"/>
      <c r="S38" s="145" t="str">
        <f>IF(S37="","",VLOOKUP(S37,'【記載例】シフト記号表（勤務時間帯）'!$C$5:$K$36,9,FALSE))</f>
        <v/>
      </c>
      <c r="T38" s="146">
        <f>IF(T37="","",VLOOKUP(T37,'【記載例】シフト記号表（勤務時間帯）'!$C$5:$K$36,9,FALSE))</f>
        <v>8</v>
      </c>
      <c r="U38" s="146">
        <f>IF(U37="","",VLOOKUP(U37,'【記載例】シフト記号表（勤務時間帯）'!$C$5:$K$36,9,FALSE))</f>
        <v>8</v>
      </c>
      <c r="V38" s="146" t="str">
        <f>IF(V37="","",VLOOKUP(V37,'【記載例】シフト記号表（勤務時間帯）'!$C$5:$K$36,9,FALSE))</f>
        <v>-</v>
      </c>
      <c r="W38" s="146" t="str">
        <f>IF(W37="","",VLOOKUP(W37,'【記載例】シフト記号表（勤務時間帯）'!$C$5:$K$36,9,FALSE))</f>
        <v>-</v>
      </c>
      <c r="X38" s="146">
        <f>IF(X37="","",VLOOKUP(X37,'【記載例】シフト記号表（勤務時間帯）'!$C$5:$K$36,9,FALSE))</f>
        <v>8</v>
      </c>
      <c r="Y38" s="147" t="str">
        <f>IF(Y37="","",VLOOKUP(Y37,'【記載例】シフト記号表（勤務時間帯）'!$C$5:$K$36,9,FALSE))</f>
        <v/>
      </c>
      <c r="Z38" s="145" t="str">
        <f>IF(Z37="","",VLOOKUP(Z37,'【記載例】シフト記号表（勤務時間帯）'!$C$5:$K$36,9,FALSE))</f>
        <v/>
      </c>
      <c r="AA38" s="146">
        <f>IF(AA37="","",VLOOKUP(AA37,'【記載例】シフト記号表（勤務時間帯）'!$C$5:$K$36,9,FALSE))</f>
        <v>8</v>
      </c>
      <c r="AB38" s="146">
        <f>IF(AB37="","",VLOOKUP(AB37,'【記載例】シフト記号表（勤務時間帯）'!$C$5:$K$36,9,FALSE))</f>
        <v>8</v>
      </c>
      <c r="AC38" s="146" t="str">
        <f>IF(AC37="","",VLOOKUP(AC37,'【記載例】シフト記号表（勤務時間帯）'!$C$5:$K$36,9,FALSE))</f>
        <v>-</v>
      </c>
      <c r="AD38" s="146" t="str">
        <f>IF(AD37="","",VLOOKUP(AD37,'【記載例】シフト記号表（勤務時間帯）'!$C$5:$K$36,9,FALSE))</f>
        <v>-</v>
      </c>
      <c r="AE38" s="146">
        <f>IF(AE37="","",VLOOKUP(AE37,'【記載例】シフト記号表（勤務時間帯）'!$C$5:$K$36,9,FALSE))</f>
        <v>8</v>
      </c>
      <c r="AF38" s="147" t="str">
        <f>IF(AF37="","",VLOOKUP(AF37,'【記載例】シフト記号表（勤務時間帯）'!$C$5:$K$36,9,FALSE))</f>
        <v/>
      </c>
      <c r="AG38" s="145" t="str">
        <f>IF(AG37="","",VLOOKUP(AG37,'【記載例】シフト記号表（勤務時間帯）'!$C$5:$K$36,9,FALSE))</f>
        <v/>
      </c>
      <c r="AH38" s="146">
        <f>IF(AH37="","",VLOOKUP(AH37,'【記載例】シフト記号表（勤務時間帯）'!$C$5:$K$36,9,FALSE))</f>
        <v>8</v>
      </c>
      <c r="AI38" s="146">
        <f>IF(AI37="","",VLOOKUP(AI37,'【記載例】シフト記号表（勤務時間帯）'!$C$5:$K$36,9,FALSE))</f>
        <v>8</v>
      </c>
      <c r="AJ38" s="146" t="str">
        <f>IF(AJ37="","",VLOOKUP(AJ37,'【記載例】シフト記号表（勤務時間帯）'!$C$5:$K$36,9,FALSE))</f>
        <v>-</v>
      </c>
      <c r="AK38" s="146" t="str">
        <f>IF(AK37="","",VLOOKUP(AK37,'【記載例】シフト記号表（勤務時間帯）'!$C$5:$K$36,9,FALSE))</f>
        <v>-</v>
      </c>
      <c r="AL38" s="146">
        <f>IF(AL37="","",VLOOKUP(AL37,'【記載例】シフト記号表（勤務時間帯）'!$C$5:$K$36,9,FALSE))</f>
        <v>8</v>
      </c>
      <c r="AM38" s="147" t="str">
        <f>IF(AM37="","",VLOOKUP(AM37,'【記載例】シフト記号表（勤務時間帯）'!$C$5:$K$36,9,FALSE))</f>
        <v/>
      </c>
      <c r="AN38" s="145" t="str">
        <f>IF(AN37="","",VLOOKUP(AN37,'【記載例】シフト記号表（勤務時間帯）'!$C$5:$K$36,9,FALSE))</f>
        <v/>
      </c>
      <c r="AO38" s="146">
        <f>IF(AO37="","",VLOOKUP(AO37,'【記載例】シフト記号表（勤務時間帯）'!$C$5:$K$36,9,FALSE))</f>
        <v>8</v>
      </c>
      <c r="AP38" s="146">
        <f>IF(AP37="","",VLOOKUP(AP37,'【記載例】シフト記号表（勤務時間帯）'!$C$5:$K$36,9,FALSE))</f>
        <v>8</v>
      </c>
      <c r="AQ38" s="146" t="str">
        <f>IF(AQ37="","",VLOOKUP(AQ37,'【記載例】シフト記号表（勤務時間帯）'!$C$5:$K$36,9,FALSE))</f>
        <v>-</v>
      </c>
      <c r="AR38" s="146" t="str">
        <f>IF(AR37="","",VLOOKUP(AR37,'【記載例】シフト記号表（勤務時間帯）'!$C$5:$K$36,9,FALSE))</f>
        <v>-</v>
      </c>
      <c r="AS38" s="146">
        <f>IF(AS37="","",VLOOKUP(AS37,'【記載例】シフト記号表（勤務時間帯）'!$C$5:$K$36,9,FALSE))</f>
        <v>8</v>
      </c>
      <c r="AT38" s="147" t="str">
        <f>IF(AT37="","",VLOOKUP(AT37,'【記載例】シフト記号表（勤務時間帯）'!$C$5:$K$36,9,FALSE))</f>
        <v/>
      </c>
      <c r="AU38" s="145" t="str">
        <f>IF(AU37="","",VLOOKUP(AU37,'【記載例】シフト記号表（勤務時間帯）'!$C$5:$K$36,9,FALSE))</f>
        <v/>
      </c>
      <c r="AV38" s="146" t="str">
        <f>IF(AV37="","",VLOOKUP(AV37,'【記載例】シフト記号表（勤務時間帯）'!$C$5:$K$36,9,FALSE))</f>
        <v/>
      </c>
      <c r="AW38" s="147" t="str">
        <f>IF(AW37="","",VLOOKUP(AW37,'【記載例】シフト記号表（勤務時間帯）'!$C$5:$K$36,9,FALSE))</f>
        <v/>
      </c>
      <c r="AX38" s="295">
        <f>IF($BB$3="計画",SUM(S38:AT38),IF($BB$3="実績",SUM(S38:AW38),""))</f>
        <v>96</v>
      </c>
      <c r="AY38" s="296"/>
      <c r="AZ38" s="297">
        <f>IF($BB$3="計画",AX38/4,IF($BB$3="実績",【記載例】通所介護!AX38/(【記載例】通所介護!$BB$8/7),""))</f>
        <v>24</v>
      </c>
      <c r="BA38" s="298"/>
      <c r="BB38" s="322"/>
      <c r="BC38" s="323"/>
      <c r="BD38" s="323"/>
      <c r="BE38" s="323"/>
      <c r="BF38" s="324"/>
    </row>
    <row r="39" spans="2:58" ht="20.25" customHeight="1" x14ac:dyDescent="0.4">
      <c r="B39" s="257"/>
      <c r="C39" s="299"/>
      <c r="D39" s="300"/>
      <c r="E39" s="301"/>
      <c r="F39" s="184" t="str">
        <f>C38</f>
        <v>介護職員</v>
      </c>
      <c r="G39" s="317"/>
      <c r="H39" s="268"/>
      <c r="I39" s="266"/>
      <c r="J39" s="266"/>
      <c r="K39" s="267"/>
      <c r="L39" s="318"/>
      <c r="M39" s="287"/>
      <c r="N39" s="287"/>
      <c r="O39" s="288"/>
      <c r="P39" s="302" t="s">
        <v>51</v>
      </c>
      <c r="Q39" s="303"/>
      <c r="R39" s="304"/>
      <c r="S39" s="148" t="str">
        <f>IF(S37="","",VLOOKUP(S37,'【記載例】シフト記号表（勤務時間帯）'!$C$5:$U$36,19,FALSE))</f>
        <v/>
      </c>
      <c r="T39" s="149">
        <f>IF(T37="","",VLOOKUP(T37,'【記載例】シフト記号表（勤務時間帯）'!$C$5:$U$36,19,FALSE))</f>
        <v>7.0000000000000089</v>
      </c>
      <c r="U39" s="149">
        <f>IF(U37="","",VLOOKUP(U37,'【記載例】シフト記号表（勤務時間帯）'!$C$5:$U$36,19,FALSE))</f>
        <v>7.0000000000000089</v>
      </c>
      <c r="V39" s="149" t="str">
        <f>IF(V37="","",VLOOKUP(V37,'【記載例】シフト記号表（勤務時間帯）'!$C$5:$U$36,19,FALSE))</f>
        <v>-</v>
      </c>
      <c r="W39" s="149" t="str">
        <f>IF(W37="","",VLOOKUP(W37,'【記載例】シフト記号表（勤務時間帯）'!$C$5:$U$36,19,FALSE))</f>
        <v>-</v>
      </c>
      <c r="X39" s="149">
        <f>IF(X37="","",VLOOKUP(X37,'【記載例】シフト記号表（勤務時間帯）'!$C$5:$U$36,19,FALSE))</f>
        <v>7.0000000000000089</v>
      </c>
      <c r="Y39" s="150" t="str">
        <f>IF(Y37="","",VLOOKUP(Y37,'【記載例】シフト記号表（勤務時間帯）'!$C$5:$U$36,19,FALSE))</f>
        <v/>
      </c>
      <c r="Z39" s="148" t="str">
        <f>IF(Z37="","",VLOOKUP(Z37,'【記載例】シフト記号表（勤務時間帯）'!$C$5:$U$36,19,FALSE))</f>
        <v/>
      </c>
      <c r="AA39" s="149">
        <f>IF(AA37="","",VLOOKUP(AA37,'【記載例】シフト記号表（勤務時間帯）'!$C$5:$U$36,19,FALSE))</f>
        <v>7.0000000000000089</v>
      </c>
      <c r="AB39" s="149">
        <f>IF(AB37="","",VLOOKUP(AB37,'【記載例】シフト記号表（勤務時間帯）'!$C$5:$U$36,19,FALSE))</f>
        <v>7.0000000000000089</v>
      </c>
      <c r="AC39" s="149" t="str">
        <f>IF(AC37="","",VLOOKUP(AC37,'【記載例】シフト記号表（勤務時間帯）'!$C$5:$U$36,19,FALSE))</f>
        <v>-</v>
      </c>
      <c r="AD39" s="149" t="str">
        <f>IF(AD37="","",VLOOKUP(AD37,'【記載例】シフト記号表（勤務時間帯）'!$C$5:$U$36,19,FALSE))</f>
        <v>-</v>
      </c>
      <c r="AE39" s="149">
        <f>IF(AE37="","",VLOOKUP(AE37,'【記載例】シフト記号表（勤務時間帯）'!$C$5:$U$36,19,FALSE))</f>
        <v>7.0000000000000089</v>
      </c>
      <c r="AF39" s="150" t="str">
        <f>IF(AF37="","",VLOOKUP(AF37,'【記載例】シフト記号表（勤務時間帯）'!$C$5:$U$36,19,FALSE))</f>
        <v/>
      </c>
      <c r="AG39" s="148" t="str">
        <f>IF(AG37="","",VLOOKUP(AG37,'【記載例】シフト記号表（勤務時間帯）'!$C$5:$U$36,19,FALSE))</f>
        <v/>
      </c>
      <c r="AH39" s="149">
        <f>IF(AH37="","",VLOOKUP(AH37,'【記載例】シフト記号表（勤務時間帯）'!$C$5:$U$36,19,FALSE))</f>
        <v>7.0000000000000089</v>
      </c>
      <c r="AI39" s="149">
        <f>IF(AI37="","",VLOOKUP(AI37,'【記載例】シフト記号表（勤務時間帯）'!$C$5:$U$36,19,FALSE))</f>
        <v>7.0000000000000089</v>
      </c>
      <c r="AJ39" s="149" t="str">
        <f>IF(AJ37="","",VLOOKUP(AJ37,'【記載例】シフト記号表（勤務時間帯）'!$C$5:$U$36,19,FALSE))</f>
        <v>-</v>
      </c>
      <c r="AK39" s="149" t="str">
        <f>IF(AK37="","",VLOOKUP(AK37,'【記載例】シフト記号表（勤務時間帯）'!$C$5:$U$36,19,FALSE))</f>
        <v>-</v>
      </c>
      <c r="AL39" s="149">
        <f>IF(AL37="","",VLOOKUP(AL37,'【記載例】シフト記号表（勤務時間帯）'!$C$5:$U$36,19,FALSE))</f>
        <v>7.0000000000000089</v>
      </c>
      <c r="AM39" s="150" t="str">
        <f>IF(AM37="","",VLOOKUP(AM37,'【記載例】シフト記号表（勤務時間帯）'!$C$5:$U$36,19,FALSE))</f>
        <v/>
      </c>
      <c r="AN39" s="148" t="str">
        <f>IF(AN37="","",VLOOKUP(AN37,'【記載例】シフト記号表（勤務時間帯）'!$C$5:$U$36,19,FALSE))</f>
        <v/>
      </c>
      <c r="AO39" s="149">
        <f>IF(AO37="","",VLOOKUP(AO37,'【記載例】シフト記号表（勤務時間帯）'!$C$5:$U$36,19,FALSE))</f>
        <v>7.0000000000000089</v>
      </c>
      <c r="AP39" s="149">
        <f>IF(AP37="","",VLOOKUP(AP37,'【記載例】シフト記号表（勤務時間帯）'!$C$5:$U$36,19,FALSE))</f>
        <v>7.0000000000000089</v>
      </c>
      <c r="AQ39" s="149" t="str">
        <f>IF(AQ37="","",VLOOKUP(AQ37,'【記載例】シフト記号表（勤務時間帯）'!$C$5:$U$36,19,FALSE))</f>
        <v>-</v>
      </c>
      <c r="AR39" s="149" t="str">
        <f>IF(AR37="","",VLOOKUP(AR37,'【記載例】シフト記号表（勤務時間帯）'!$C$5:$U$36,19,FALSE))</f>
        <v>-</v>
      </c>
      <c r="AS39" s="149">
        <f>IF(AS37="","",VLOOKUP(AS37,'【記載例】シフト記号表（勤務時間帯）'!$C$5:$U$36,19,FALSE))</f>
        <v>7.0000000000000089</v>
      </c>
      <c r="AT39" s="150" t="str">
        <f>IF(AT37="","",VLOOKUP(AT37,'【記載例】シフト記号表（勤務時間帯）'!$C$5:$U$36,19,FALSE))</f>
        <v/>
      </c>
      <c r="AU39" s="148" t="str">
        <f>IF(AU37="","",VLOOKUP(AU37,'【記載例】シフト記号表（勤務時間帯）'!$C$5:$U$36,19,FALSE))</f>
        <v/>
      </c>
      <c r="AV39" s="149" t="str">
        <f>IF(AV37="","",VLOOKUP(AV37,'【記載例】シフト記号表（勤務時間帯）'!$C$5:$U$36,19,FALSE))</f>
        <v/>
      </c>
      <c r="AW39" s="150" t="str">
        <f>IF(AW37="","",VLOOKUP(AW37,'【記載例】シフト記号表（勤務時間帯）'!$C$5:$U$36,19,FALSE))</f>
        <v/>
      </c>
      <c r="AX39" s="305">
        <f>IF($BB$3="計画",SUM(S39:AT39),IF($BB$3="実績",SUM(S39:AW39),""))</f>
        <v>84.000000000000114</v>
      </c>
      <c r="AY39" s="306"/>
      <c r="AZ39" s="307">
        <f>IF($BB$3="計画",AX39/4,IF($BB$3="実績",【記載例】通所介護!AX39/(【記載例】通所介護!$BB$8/7),""))</f>
        <v>21.000000000000028</v>
      </c>
      <c r="BA39" s="308"/>
      <c r="BB39" s="325"/>
      <c r="BC39" s="326"/>
      <c r="BD39" s="326"/>
      <c r="BE39" s="326"/>
      <c r="BF39" s="327"/>
    </row>
    <row r="40" spans="2:58" ht="20.25" customHeight="1" x14ac:dyDescent="0.4">
      <c r="B40" s="257">
        <f>B37+1</f>
        <v>7</v>
      </c>
      <c r="C40" s="259"/>
      <c r="D40" s="260"/>
      <c r="E40" s="261"/>
      <c r="F40" s="186"/>
      <c r="G40" s="262" t="s">
        <v>193</v>
      </c>
      <c r="H40" s="265" t="s">
        <v>133</v>
      </c>
      <c r="I40" s="266"/>
      <c r="J40" s="266"/>
      <c r="K40" s="267"/>
      <c r="L40" s="272" t="s">
        <v>203</v>
      </c>
      <c r="M40" s="273"/>
      <c r="N40" s="273"/>
      <c r="O40" s="274"/>
      <c r="P40" s="281" t="s">
        <v>50</v>
      </c>
      <c r="Q40" s="282"/>
      <c r="R40" s="283"/>
      <c r="S40" s="187"/>
      <c r="T40" s="188" t="s">
        <v>92</v>
      </c>
      <c r="U40" s="188"/>
      <c r="V40" s="188"/>
      <c r="W40" s="188" t="s">
        <v>92</v>
      </c>
      <c r="X40" s="188"/>
      <c r="Y40" s="189" t="s">
        <v>34</v>
      </c>
      <c r="Z40" s="187"/>
      <c r="AA40" s="188" t="s">
        <v>92</v>
      </c>
      <c r="AB40" s="188"/>
      <c r="AC40" s="188"/>
      <c r="AD40" s="188" t="s">
        <v>92</v>
      </c>
      <c r="AE40" s="188"/>
      <c r="AF40" s="189" t="s">
        <v>34</v>
      </c>
      <c r="AG40" s="187"/>
      <c r="AH40" s="188" t="s">
        <v>92</v>
      </c>
      <c r="AI40" s="188"/>
      <c r="AJ40" s="188"/>
      <c r="AK40" s="188" t="s">
        <v>92</v>
      </c>
      <c r="AL40" s="188"/>
      <c r="AM40" s="189" t="s">
        <v>34</v>
      </c>
      <c r="AN40" s="187"/>
      <c r="AO40" s="188" t="s">
        <v>92</v>
      </c>
      <c r="AP40" s="188"/>
      <c r="AQ40" s="188"/>
      <c r="AR40" s="188" t="s">
        <v>92</v>
      </c>
      <c r="AS40" s="188"/>
      <c r="AT40" s="189" t="s">
        <v>34</v>
      </c>
      <c r="AU40" s="187"/>
      <c r="AV40" s="188"/>
      <c r="AW40" s="189"/>
      <c r="AX40" s="309"/>
      <c r="AY40" s="310"/>
      <c r="AZ40" s="311"/>
      <c r="BA40" s="312"/>
      <c r="BB40" s="319" t="s">
        <v>211</v>
      </c>
      <c r="BC40" s="320"/>
      <c r="BD40" s="320"/>
      <c r="BE40" s="320"/>
      <c r="BF40" s="321"/>
    </row>
    <row r="41" spans="2:58" ht="20.25" customHeight="1" x14ac:dyDescent="0.4">
      <c r="B41" s="257"/>
      <c r="C41" s="289" t="s">
        <v>76</v>
      </c>
      <c r="D41" s="290"/>
      <c r="E41" s="291"/>
      <c r="F41" s="184"/>
      <c r="G41" s="263"/>
      <c r="H41" s="268"/>
      <c r="I41" s="266"/>
      <c r="J41" s="266"/>
      <c r="K41" s="267"/>
      <c r="L41" s="275"/>
      <c r="M41" s="276"/>
      <c r="N41" s="276"/>
      <c r="O41" s="277"/>
      <c r="P41" s="292" t="s">
        <v>15</v>
      </c>
      <c r="Q41" s="293"/>
      <c r="R41" s="294"/>
      <c r="S41" s="145" t="str">
        <f>IF(S40="","",VLOOKUP(S40,'【記載例】シフト記号表（勤務時間帯）'!$C$5:$K$36,9,FALSE))</f>
        <v/>
      </c>
      <c r="T41" s="146" t="str">
        <f>IF(T40="","",VLOOKUP(T40,'【記載例】シフト記号表（勤務時間帯）'!$C$5:$K$36,9,FALSE))</f>
        <v>-</v>
      </c>
      <c r="U41" s="146" t="str">
        <f>IF(U40="","",VLOOKUP(U40,'【記載例】シフト記号表（勤務時間帯）'!$C$5:$K$36,9,FALSE))</f>
        <v/>
      </c>
      <c r="V41" s="146" t="str">
        <f>IF(V40="","",VLOOKUP(V40,'【記載例】シフト記号表（勤務時間帯）'!$C$5:$K$36,9,FALSE))</f>
        <v/>
      </c>
      <c r="W41" s="146" t="str">
        <f>IF(W40="","",VLOOKUP(W40,'【記載例】シフト記号表（勤務時間帯）'!$C$5:$K$36,9,FALSE))</f>
        <v>-</v>
      </c>
      <c r="X41" s="146" t="str">
        <f>IF(X40="","",VLOOKUP(X40,'【記載例】シフト記号表（勤務時間帯）'!$C$5:$K$36,9,FALSE))</f>
        <v/>
      </c>
      <c r="Y41" s="147">
        <f>IF(Y40="","",VLOOKUP(Y40,'【記載例】シフト記号表（勤務時間帯）'!$C$5:$K$36,9,FALSE))</f>
        <v>8</v>
      </c>
      <c r="Z41" s="145" t="str">
        <f>IF(Z40="","",VLOOKUP(Z40,'【記載例】シフト記号表（勤務時間帯）'!$C$5:$K$36,9,FALSE))</f>
        <v/>
      </c>
      <c r="AA41" s="146" t="str">
        <f>IF(AA40="","",VLOOKUP(AA40,'【記載例】シフト記号表（勤務時間帯）'!$C$5:$K$36,9,FALSE))</f>
        <v>-</v>
      </c>
      <c r="AB41" s="146" t="str">
        <f>IF(AB40="","",VLOOKUP(AB40,'【記載例】シフト記号表（勤務時間帯）'!$C$5:$K$36,9,FALSE))</f>
        <v/>
      </c>
      <c r="AC41" s="146" t="str">
        <f>IF(AC40="","",VLOOKUP(AC40,'【記載例】シフト記号表（勤務時間帯）'!$C$5:$K$36,9,FALSE))</f>
        <v/>
      </c>
      <c r="AD41" s="146" t="str">
        <f>IF(AD40="","",VLOOKUP(AD40,'【記載例】シフト記号表（勤務時間帯）'!$C$5:$K$36,9,FALSE))</f>
        <v>-</v>
      </c>
      <c r="AE41" s="146" t="str">
        <f>IF(AE40="","",VLOOKUP(AE40,'【記載例】シフト記号表（勤務時間帯）'!$C$5:$K$36,9,FALSE))</f>
        <v/>
      </c>
      <c r="AF41" s="147">
        <f>IF(AF40="","",VLOOKUP(AF40,'【記載例】シフト記号表（勤務時間帯）'!$C$5:$K$36,9,FALSE))</f>
        <v>8</v>
      </c>
      <c r="AG41" s="145" t="str">
        <f>IF(AG40="","",VLOOKUP(AG40,'【記載例】シフト記号表（勤務時間帯）'!$C$5:$K$36,9,FALSE))</f>
        <v/>
      </c>
      <c r="AH41" s="146" t="str">
        <f>IF(AH40="","",VLOOKUP(AH40,'【記載例】シフト記号表（勤務時間帯）'!$C$5:$K$36,9,FALSE))</f>
        <v>-</v>
      </c>
      <c r="AI41" s="146" t="str">
        <f>IF(AI40="","",VLOOKUP(AI40,'【記載例】シフト記号表（勤務時間帯）'!$C$5:$K$36,9,FALSE))</f>
        <v/>
      </c>
      <c r="AJ41" s="146" t="str">
        <f>IF(AJ40="","",VLOOKUP(AJ40,'【記載例】シフト記号表（勤務時間帯）'!$C$5:$K$36,9,FALSE))</f>
        <v/>
      </c>
      <c r="AK41" s="146" t="str">
        <f>IF(AK40="","",VLOOKUP(AK40,'【記載例】シフト記号表（勤務時間帯）'!$C$5:$K$36,9,FALSE))</f>
        <v>-</v>
      </c>
      <c r="AL41" s="146" t="str">
        <f>IF(AL40="","",VLOOKUP(AL40,'【記載例】シフト記号表（勤務時間帯）'!$C$5:$K$36,9,FALSE))</f>
        <v/>
      </c>
      <c r="AM41" s="147">
        <f>IF(AM40="","",VLOOKUP(AM40,'【記載例】シフト記号表（勤務時間帯）'!$C$5:$K$36,9,FALSE))</f>
        <v>8</v>
      </c>
      <c r="AN41" s="145" t="str">
        <f>IF(AN40="","",VLOOKUP(AN40,'【記載例】シフト記号表（勤務時間帯）'!$C$5:$K$36,9,FALSE))</f>
        <v/>
      </c>
      <c r="AO41" s="146" t="str">
        <f>IF(AO40="","",VLOOKUP(AO40,'【記載例】シフト記号表（勤務時間帯）'!$C$5:$K$36,9,FALSE))</f>
        <v>-</v>
      </c>
      <c r="AP41" s="146" t="str">
        <f>IF(AP40="","",VLOOKUP(AP40,'【記載例】シフト記号表（勤務時間帯）'!$C$5:$K$36,9,FALSE))</f>
        <v/>
      </c>
      <c r="AQ41" s="146" t="str">
        <f>IF(AQ40="","",VLOOKUP(AQ40,'【記載例】シフト記号表（勤務時間帯）'!$C$5:$K$36,9,FALSE))</f>
        <v/>
      </c>
      <c r="AR41" s="146" t="str">
        <f>IF(AR40="","",VLOOKUP(AR40,'【記載例】シフト記号表（勤務時間帯）'!$C$5:$K$36,9,FALSE))</f>
        <v>-</v>
      </c>
      <c r="AS41" s="146" t="str">
        <f>IF(AS40="","",VLOOKUP(AS40,'【記載例】シフト記号表（勤務時間帯）'!$C$5:$K$36,9,FALSE))</f>
        <v/>
      </c>
      <c r="AT41" s="147">
        <f>IF(AT40="","",VLOOKUP(AT40,'【記載例】シフト記号表（勤務時間帯）'!$C$5:$K$36,9,FALSE))</f>
        <v>8</v>
      </c>
      <c r="AU41" s="145" t="str">
        <f>IF(AU40="","",VLOOKUP(AU40,'【記載例】シフト記号表（勤務時間帯）'!$C$5:$K$36,9,FALSE))</f>
        <v/>
      </c>
      <c r="AV41" s="146" t="str">
        <f>IF(AV40="","",VLOOKUP(AV40,'【記載例】シフト記号表（勤務時間帯）'!$C$5:$K$36,9,FALSE))</f>
        <v/>
      </c>
      <c r="AW41" s="147" t="str">
        <f>IF(AW40="","",VLOOKUP(AW40,'【記載例】シフト記号表（勤務時間帯）'!$C$5:$K$36,9,FALSE))</f>
        <v/>
      </c>
      <c r="AX41" s="295">
        <f>IF($BB$3="計画",SUM(S41:AT41),IF($BB$3="実績",SUM(S41:AW41),""))</f>
        <v>32</v>
      </c>
      <c r="AY41" s="296"/>
      <c r="AZ41" s="297">
        <f>IF($BB$3="計画",AX41/4,IF($BB$3="実績",【記載例】通所介護!AX41/(【記載例】通所介護!$BB$8/7),""))</f>
        <v>8</v>
      </c>
      <c r="BA41" s="298"/>
      <c r="BB41" s="322"/>
      <c r="BC41" s="323"/>
      <c r="BD41" s="323"/>
      <c r="BE41" s="323"/>
      <c r="BF41" s="324"/>
    </row>
    <row r="42" spans="2:58" ht="20.25" customHeight="1" x14ac:dyDescent="0.4">
      <c r="B42" s="257"/>
      <c r="C42" s="299"/>
      <c r="D42" s="300"/>
      <c r="E42" s="301"/>
      <c r="F42" s="184" t="str">
        <f>C41</f>
        <v>介護職員</v>
      </c>
      <c r="G42" s="317"/>
      <c r="H42" s="268"/>
      <c r="I42" s="266"/>
      <c r="J42" s="266"/>
      <c r="K42" s="267"/>
      <c r="L42" s="318"/>
      <c r="M42" s="287"/>
      <c r="N42" s="287"/>
      <c r="O42" s="288"/>
      <c r="P42" s="302" t="s">
        <v>51</v>
      </c>
      <c r="Q42" s="303"/>
      <c r="R42" s="304"/>
      <c r="S42" s="148" t="str">
        <f>IF(S40="","",VLOOKUP(S40,'【記載例】シフト記号表（勤務時間帯）'!$C$5:$U$36,19,FALSE))</f>
        <v/>
      </c>
      <c r="T42" s="149" t="str">
        <f>IF(T40="","",VLOOKUP(T40,'【記載例】シフト記号表（勤務時間帯）'!$C$5:$U$36,19,FALSE))</f>
        <v>-</v>
      </c>
      <c r="U42" s="149" t="str">
        <f>IF(U40="","",VLOOKUP(U40,'【記載例】シフト記号表（勤務時間帯）'!$C$5:$U$36,19,FALSE))</f>
        <v/>
      </c>
      <c r="V42" s="149" t="str">
        <f>IF(V40="","",VLOOKUP(V40,'【記載例】シフト記号表（勤務時間帯）'!$C$5:$U$36,19,FALSE))</f>
        <v/>
      </c>
      <c r="W42" s="149" t="str">
        <f>IF(W40="","",VLOOKUP(W40,'【記載例】シフト記号表（勤務時間帯）'!$C$5:$U$36,19,FALSE))</f>
        <v>-</v>
      </c>
      <c r="X42" s="149" t="str">
        <f>IF(X40="","",VLOOKUP(X40,'【記載例】シフト記号表（勤務時間帯）'!$C$5:$U$36,19,FALSE))</f>
        <v/>
      </c>
      <c r="Y42" s="150">
        <f>IF(Y40="","",VLOOKUP(Y40,'【記載例】シフト記号表（勤務時間帯）'!$C$5:$U$36,19,FALSE))</f>
        <v>7.0000000000000089</v>
      </c>
      <c r="Z42" s="148" t="str">
        <f>IF(Z40="","",VLOOKUP(Z40,'【記載例】シフト記号表（勤務時間帯）'!$C$5:$U$36,19,FALSE))</f>
        <v/>
      </c>
      <c r="AA42" s="149" t="str">
        <f>IF(AA40="","",VLOOKUP(AA40,'【記載例】シフト記号表（勤務時間帯）'!$C$5:$U$36,19,FALSE))</f>
        <v>-</v>
      </c>
      <c r="AB42" s="149" t="str">
        <f>IF(AB40="","",VLOOKUP(AB40,'【記載例】シフト記号表（勤務時間帯）'!$C$5:$U$36,19,FALSE))</f>
        <v/>
      </c>
      <c r="AC42" s="149" t="str">
        <f>IF(AC40="","",VLOOKUP(AC40,'【記載例】シフト記号表（勤務時間帯）'!$C$5:$U$36,19,FALSE))</f>
        <v/>
      </c>
      <c r="AD42" s="149" t="str">
        <f>IF(AD40="","",VLOOKUP(AD40,'【記載例】シフト記号表（勤務時間帯）'!$C$5:$U$36,19,FALSE))</f>
        <v>-</v>
      </c>
      <c r="AE42" s="149" t="str">
        <f>IF(AE40="","",VLOOKUP(AE40,'【記載例】シフト記号表（勤務時間帯）'!$C$5:$U$36,19,FALSE))</f>
        <v/>
      </c>
      <c r="AF42" s="150">
        <f>IF(AF40="","",VLOOKUP(AF40,'【記載例】シフト記号表（勤務時間帯）'!$C$5:$U$36,19,FALSE))</f>
        <v>7.0000000000000089</v>
      </c>
      <c r="AG42" s="148" t="str">
        <f>IF(AG40="","",VLOOKUP(AG40,'【記載例】シフト記号表（勤務時間帯）'!$C$5:$U$36,19,FALSE))</f>
        <v/>
      </c>
      <c r="AH42" s="149" t="str">
        <f>IF(AH40="","",VLOOKUP(AH40,'【記載例】シフト記号表（勤務時間帯）'!$C$5:$U$36,19,FALSE))</f>
        <v>-</v>
      </c>
      <c r="AI42" s="149" t="str">
        <f>IF(AI40="","",VLOOKUP(AI40,'【記載例】シフト記号表（勤務時間帯）'!$C$5:$U$36,19,FALSE))</f>
        <v/>
      </c>
      <c r="AJ42" s="149" t="str">
        <f>IF(AJ40="","",VLOOKUP(AJ40,'【記載例】シフト記号表（勤務時間帯）'!$C$5:$U$36,19,FALSE))</f>
        <v/>
      </c>
      <c r="AK42" s="149" t="str">
        <f>IF(AK40="","",VLOOKUP(AK40,'【記載例】シフト記号表（勤務時間帯）'!$C$5:$U$36,19,FALSE))</f>
        <v>-</v>
      </c>
      <c r="AL42" s="149" t="str">
        <f>IF(AL40="","",VLOOKUP(AL40,'【記載例】シフト記号表（勤務時間帯）'!$C$5:$U$36,19,FALSE))</f>
        <v/>
      </c>
      <c r="AM42" s="150">
        <f>IF(AM40="","",VLOOKUP(AM40,'【記載例】シフト記号表（勤務時間帯）'!$C$5:$U$36,19,FALSE))</f>
        <v>7.0000000000000089</v>
      </c>
      <c r="AN42" s="148" t="str">
        <f>IF(AN40="","",VLOOKUP(AN40,'【記載例】シフト記号表（勤務時間帯）'!$C$5:$U$36,19,FALSE))</f>
        <v/>
      </c>
      <c r="AO42" s="149" t="str">
        <f>IF(AO40="","",VLOOKUP(AO40,'【記載例】シフト記号表（勤務時間帯）'!$C$5:$U$36,19,FALSE))</f>
        <v>-</v>
      </c>
      <c r="AP42" s="149" t="str">
        <f>IF(AP40="","",VLOOKUP(AP40,'【記載例】シフト記号表（勤務時間帯）'!$C$5:$U$36,19,FALSE))</f>
        <v/>
      </c>
      <c r="AQ42" s="149" t="str">
        <f>IF(AQ40="","",VLOOKUP(AQ40,'【記載例】シフト記号表（勤務時間帯）'!$C$5:$U$36,19,FALSE))</f>
        <v/>
      </c>
      <c r="AR42" s="149" t="str">
        <f>IF(AR40="","",VLOOKUP(AR40,'【記載例】シフト記号表（勤務時間帯）'!$C$5:$U$36,19,FALSE))</f>
        <v>-</v>
      </c>
      <c r="AS42" s="149" t="str">
        <f>IF(AS40="","",VLOOKUP(AS40,'【記載例】シフト記号表（勤務時間帯）'!$C$5:$U$36,19,FALSE))</f>
        <v/>
      </c>
      <c r="AT42" s="150">
        <f>IF(AT40="","",VLOOKUP(AT40,'【記載例】シフト記号表（勤務時間帯）'!$C$5:$U$36,19,FALSE))</f>
        <v>7.0000000000000089</v>
      </c>
      <c r="AU42" s="148" t="str">
        <f>IF(AU40="","",VLOOKUP(AU40,'【記載例】シフト記号表（勤務時間帯）'!$C$5:$U$36,19,FALSE))</f>
        <v/>
      </c>
      <c r="AV42" s="149" t="str">
        <f>IF(AV40="","",VLOOKUP(AV40,'【記載例】シフト記号表（勤務時間帯）'!$C$5:$U$36,19,FALSE))</f>
        <v/>
      </c>
      <c r="AW42" s="150" t="str">
        <f>IF(AW40="","",VLOOKUP(AW40,'【記載例】シフト記号表（勤務時間帯）'!$C$5:$U$36,19,FALSE))</f>
        <v/>
      </c>
      <c r="AX42" s="305">
        <f>IF($BB$3="計画",SUM(S42:AT42),IF($BB$3="実績",SUM(S42:AW42),""))</f>
        <v>28.000000000000036</v>
      </c>
      <c r="AY42" s="306"/>
      <c r="AZ42" s="307">
        <f>IF($BB$3="計画",AX42/4,IF($BB$3="実績",【記載例】通所介護!AX42/(【記載例】通所介護!$BB$8/7),""))</f>
        <v>7.0000000000000089</v>
      </c>
      <c r="BA42" s="308"/>
      <c r="BB42" s="325"/>
      <c r="BC42" s="326"/>
      <c r="BD42" s="326"/>
      <c r="BE42" s="326"/>
      <c r="BF42" s="327"/>
    </row>
    <row r="43" spans="2:58" ht="20.25" customHeight="1" x14ac:dyDescent="0.4">
      <c r="B43" s="257">
        <f>B40+1</f>
        <v>8</v>
      </c>
      <c r="C43" s="259"/>
      <c r="D43" s="260"/>
      <c r="E43" s="261"/>
      <c r="F43" s="186"/>
      <c r="G43" s="262" t="s">
        <v>194</v>
      </c>
      <c r="H43" s="265" t="s">
        <v>32</v>
      </c>
      <c r="I43" s="266"/>
      <c r="J43" s="266"/>
      <c r="K43" s="267"/>
      <c r="L43" s="272" t="s">
        <v>205</v>
      </c>
      <c r="M43" s="273"/>
      <c r="N43" s="273"/>
      <c r="O43" s="274"/>
      <c r="P43" s="281" t="s">
        <v>50</v>
      </c>
      <c r="Q43" s="282"/>
      <c r="R43" s="283"/>
      <c r="S43" s="187" t="s">
        <v>34</v>
      </c>
      <c r="T43" s="188" t="s">
        <v>92</v>
      </c>
      <c r="U43" s="188" t="s">
        <v>34</v>
      </c>
      <c r="V43" s="188" t="s">
        <v>34</v>
      </c>
      <c r="W43" s="188" t="s">
        <v>34</v>
      </c>
      <c r="X43" s="188" t="s">
        <v>92</v>
      </c>
      <c r="Y43" s="189" t="s">
        <v>34</v>
      </c>
      <c r="Z43" s="187" t="s">
        <v>34</v>
      </c>
      <c r="AA43" s="188" t="s">
        <v>92</v>
      </c>
      <c r="AB43" s="188" t="s">
        <v>34</v>
      </c>
      <c r="AC43" s="188" t="s">
        <v>34</v>
      </c>
      <c r="AD43" s="188" t="s">
        <v>34</v>
      </c>
      <c r="AE43" s="188" t="s">
        <v>92</v>
      </c>
      <c r="AF43" s="189" t="s">
        <v>34</v>
      </c>
      <c r="AG43" s="187" t="s">
        <v>34</v>
      </c>
      <c r="AH43" s="188" t="s">
        <v>92</v>
      </c>
      <c r="AI43" s="188" t="s">
        <v>34</v>
      </c>
      <c r="AJ43" s="188" t="s">
        <v>34</v>
      </c>
      <c r="AK43" s="188" t="s">
        <v>34</v>
      </c>
      <c r="AL43" s="188" t="s">
        <v>92</v>
      </c>
      <c r="AM43" s="189" t="s">
        <v>34</v>
      </c>
      <c r="AN43" s="187" t="s">
        <v>34</v>
      </c>
      <c r="AO43" s="188" t="s">
        <v>92</v>
      </c>
      <c r="AP43" s="188" t="s">
        <v>34</v>
      </c>
      <c r="AQ43" s="188" t="s">
        <v>34</v>
      </c>
      <c r="AR43" s="188" t="s">
        <v>34</v>
      </c>
      <c r="AS43" s="188" t="s">
        <v>92</v>
      </c>
      <c r="AT43" s="189" t="s">
        <v>34</v>
      </c>
      <c r="AU43" s="187"/>
      <c r="AV43" s="188"/>
      <c r="AW43" s="189"/>
      <c r="AX43" s="309"/>
      <c r="AY43" s="310"/>
      <c r="AZ43" s="311"/>
      <c r="BA43" s="312"/>
      <c r="BB43" s="319"/>
      <c r="BC43" s="320"/>
      <c r="BD43" s="320"/>
      <c r="BE43" s="320"/>
      <c r="BF43" s="321"/>
    </row>
    <row r="44" spans="2:58" ht="20.25" customHeight="1" x14ac:dyDescent="0.4">
      <c r="B44" s="257"/>
      <c r="C44" s="289" t="s">
        <v>76</v>
      </c>
      <c r="D44" s="290"/>
      <c r="E44" s="291"/>
      <c r="F44" s="184"/>
      <c r="G44" s="263"/>
      <c r="H44" s="268"/>
      <c r="I44" s="266"/>
      <c r="J44" s="266"/>
      <c r="K44" s="267"/>
      <c r="L44" s="275"/>
      <c r="M44" s="276"/>
      <c r="N44" s="276"/>
      <c r="O44" s="277"/>
      <c r="P44" s="292" t="s">
        <v>15</v>
      </c>
      <c r="Q44" s="293"/>
      <c r="R44" s="294"/>
      <c r="S44" s="145">
        <f>IF(S43="","",VLOOKUP(S43,'【記載例】シフト記号表（勤務時間帯）'!$C$5:$K$36,9,FALSE))</f>
        <v>8</v>
      </c>
      <c r="T44" s="146" t="str">
        <f>IF(T43="","",VLOOKUP(T43,'【記載例】シフト記号表（勤務時間帯）'!$C$5:$K$36,9,FALSE))</f>
        <v>-</v>
      </c>
      <c r="U44" s="146">
        <f>IF(U43="","",VLOOKUP(U43,'【記載例】シフト記号表（勤務時間帯）'!$C$5:$K$36,9,FALSE))</f>
        <v>8</v>
      </c>
      <c r="V44" s="146">
        <f>IF(V43="","",VLOOKUP(V43,'【記載例】シフト記号表（勤務時間帯）'!$C$5:$K$36,9,FALSE))</f>
        <v>8</v>
      </c>
      <c r="W44" s="146">
        <f>IF(W43="","",VLOOKUP(W43,'【記載例】シフト記号表（勤務時間帯）'!$C$5:$K$36,9,FALSE))</f>
        <v>8</v>
      </c>
      <c r="X44" s="146" t="str">
        <f>IF(X43="","",VLOOKUP(X43,'【記載例】シフト記号表（勤務時間帯）'!$C$5:$K$36,9,FALSE))</f>
        <v>-</v>
      </c>
      <c r="Y44" s="147">
        <f>IF(Y43="","",VLOOKUP(Y43,'【記載例】シフト記号表（勤務時間帯）'!$C$5:$K$36,9,FALSE))</f>
        <v>8</v>
      </c>
      <c r="Z44" s="145">
        <f>IF(Z43="","",VLOOKUP(Z43,'【記載例】シフト記号表（勤務時間帯）'!$C$5:$K$36,9,FALSE))</f>
        <v>8</v>
      </c>
      <c r="AA44" s="146" t="str">
        <f>IF(AA43="","",VLOOKUP(AA43,'【記載例】シフト記号表（勤務時間帯）'!$C$5:$K$36,9,FALSE))</f>
        <v>-</v>
      </c>
      <c r="AB44" s="146">
        <f>IF(AB43="","",VLOOKUP(AB43,'【記載例】シフト記号表（勤務時間帯）'!$C$5:$K$36,9,FALSE))</f>
        <v>8</v>
      </c>
      <c r="AC44" s="146">
        <f>IF(AC43="","",VLOOKUP(AC43,'【記載例】シフト記号表（勤務時間帯）'!$C$5:$K$36,9,FALSE))</f>
        <v>8</v>
      </c>
      <c r="AD44" s="146">
        <f>IF(AD43="","",VLOOKUP(AD43,'【記載例】シフト記号表（勤務時間帯）'!$C$5:$K$36,9,FALSE))</f>
        <v>8</v>
      </c>
      <c r="AE44" s="146" t="str">
        <f>IF(AE43="","",VLOOKUP(AE43,'【記載例】シフト記号表（勤務時間帯）'!$C$5:$K$36,9,FALSE))</f>
        <v>-</v>
      </c>
      <c r="AF44" s="147">
        <f>IF(AF43="","",VLOOKUP(AF43,'【記載例】シフト記号表（勤務時間帯）'!$C$5:$K$36,9,FALSE))</f>
        <v>8</v>
      </c>
      <c r="AG44" s="145">
        <f>IF(AG43="","",VLOOKUP(AG43,'【記載例】シフト記号表（勤務時間帯）'!$C$5:$K$36,9,FALSE))</f>
        <v>8</v>
      </c>
      <c r="AH44" s="146" t="str">
        <f>IF(AH43="","",VLOOKUP(AH43,'【記載例】シフト記号表（勤務時間帯）'!$C$5:$K$36,9,FALSE))</f>
        <v>-</v>
      </c>
      <c r="AI44" s="146">
        <f>IF(AI43="","",VLOOKUP(AI43,'【記載例】シフト記号表（勤務時間帯）'!$C$5:$K$36,9,FALSE))</f>
        <v>8</v>
      </c>
      <c r="AJ44" s="146">
        <f>IF(AJ43="","",VLOOKUP(AJ43,'【記載例】シフト記号表（勤務時間帯）'!$C$5:$K$36,9,FALSE))</f>
        <v>8</v>
      </c>
      <c r="AK44" s="146">
        <f>IF(AK43="","",VLOOKUP(AK43,'【記載例】シフト記号表（勤務時間帯）'!$C$5:$K$36,9,FALSE))</f>
        <v>8</v>
      </c>
      <c r="AL44" s="146" t="str">
        <f>IF(AL43="","",VLOOKUP(AL43,'【記載例】シフト記号表（勤務時間帯）'!$C$5:$K$36,9,FALSE))</f>
        <v>-</v>
      </c>
      <c r="AM44" s="147">
        <f>IF(AM43="","",VLOOKUP(AM43,'【記載例】シフト記号表（勤務時間帯）'!$C$5:$K$36,9,FALSE))</f>
        <v>8</v>
      </c>
      <c r="AN44" s="145">
        <f>IF(AN43="","",VLOOKUP(AN43,'【記載例】シフト記号表（勤務時間帯）'!$C$5:$K$36,9,FALSE))</f>
        <v>8</v>
      </c>
      <c r="AO44" s="146" t="str">
        <f>IF(AO43="","",VLOOKUP(AO43,'【記載例】シフト記号表（勤務時間帯）'!$C$5:$K$36,9,FALSE))</f>
        <v>-</v>
      </c>
      <c r="AP44" s="146">
        <f>IF(AP43="","",VLOOKUP(AP43,'【記載例】シフト記号表（勤務時間帯）'!$C$5:$K$36,9,FALSE))</f>
        <v>8</v>
      </c>
      <c r="AQ44" s="146">
        <f>IF(AQ43="","",VLOOKUP(AQ43,'【記載例】シフト記号表（勤務時間帯）'!$C$5:$K$36,9,FALSE))</f>
        <v>8</v>
      </c>
      <c r="AR44" s="146">
        <f>IF(AR43="","",VLOOKUP(AR43,'【記載例】シフト記号表（勤務時間帯）'!$C$5:$K$36,9,FALSE))</f>
        <v>8</v>
      </c>
      <c r="AS44" s="146" t="str">
        <f>IF(AS43="","",VLOOKUP(AS43,'【記載例】シフト記号表（勤務時間帯）'!$C$5:$K$36,9,FALSE))</f>
        <v>-</v>
      </c>
      <c r="AT44" s="147">
        <f>IF(AT43="","",VLOOKUP(AT43,'【記載例】シフト記号表（勤務時間帯）'!$C$5:$K$36,9,FALSE))</f>
        <v>8</v>
      </c>
      <c r="AU44" s="145" t="str">
        <f>IF(AU43="","",VLOOKUP(AU43,'【記載例】シフト記号表（勤務時間帯）'!$C$5:$K$36,9,FALSE))</f>
        <v/>
      </c>
      <c r="AV44" s="146" t="str">
        <f>IF(AV43="","",VLOOKUP(AV43,'【記載例】シフト記号表（勤務時間帯）'!$C$5:$K$36,9,FALSE))</f>
        <v/>
      </c>
      <c r="AW44" s="147" t="str">
        <f>IF(AW43="","",VLOOKUP(AW43,'【記載例】シフト記号表（勤務時間帯）'!$C$5:$K$36,9,FALSE))</f>
        <v/>
      </c>
      <c r="AX44" s="295">
        <f>IF($BB$3="計画",SUM(S44:AT44),IF($BB$3="実績",SUM(S44:AW44),""))</f>
        <v>160</v>
      </c>
      <c r="AY44" s="296"/>
      <c r="AZ44" s="297">
        <f>IF($BB$3="計画",AX44/4,IF($BB$3="実績",【記載例】通所介護!AX44/(【記載例】通所介護!$BB$8/7),""))</f>
        <v>40</v>
      </c>
      <c r="BA44" s="298"/>
      <c r="BB44" s="322"/>
      <c r="BC44" s="323"/>
      <c r="BD44" s="323"/>
      <c r="BE44" s="323"/>
      <c r="BF44" s="324"/>
    </row>
    <row r="45" spans="2:58" ht="20.25" customHeight="1" x14ac:dyDescent="0.4">
      <c r="B45" s="257"/>
      <c r="C45" s="299"/>
      <c r="D45" s="300"/>
      <c r="E45" s="301"/>
      <c r="F45" s="184" t="str">
        <f>C44</f>
        <v>介護職員</v>
      </c>
      <c r="G45" s="317"/>
      <c r="H45" s="268"/>
      <c r="I45" s="266"/>
      <c r="J45" s="266"/>
      <c r="K45" s="267"/>
      <c r="L45" s="318"/>
      <c r="M45" s="287"/>
      <c r="N45" s="287"/>
      <c r="O45" s="288"/>
      <c r="P45" s="302" t="s">
        <v>51</v>
      </c>
      <c r="Q45" s="303"/>
      <c r="R45" s="304"/>
      <c r="S45" s="148">
        <f>IF(S43="","",VLOOKUP(S43,'【記載例】シフト記号表（勤務時間帯）'!$C$5:$U$36,19,FALSE))</f>
        <v>7.0000000000000089</v>
      </c>
      <c r="T45" s="149" t="str">
        <f>IF(T43="","",VLOOKUP(T43,'【記載例】シフト記号表（勤務時間帯）'!$C$5:$U$36,19,FALSE))</f>
        <v>-</v>
      </c>
      <c r="U45" s="149">
        <f>IF(U43="","",VLOOKUP(U43,'【記載例】シフト記号表（勤務時間帯）'!$C$5:$U$36,19,FALSE))</f>
        <v>7.0000000000000089</v>
      </c>
      <c r="V45" s="149">
        <f>IF(V43="","",VLOOKUP(V43,'【記載例】シフト記号表（勤務時間帯）'!$C$5:$U$36,19,FALSE))</f>
        <v>7.0000000000000089</v>
      </c>
      <c r="W45" s="149">
        <f>IF(W43="","",VLOOKUP(W43,'【記載例】シフト記号表（勤務時間帯）'!$C$5:$U$36,19,FALSE))</f>
        <v>7.0000000000000089</v>
      </c>
      <c r="X45" s="149" t="str">
        <f>IF(X43="","",VLOOKUP(X43,'【記載例】シフト記号表（勤務時間帯）'!$C$5:$U$36,19,FALSE))</f>
        <v>-</v>
      </c>
      <c r="Y45" s="150">
        <f>IF(Y43="","",VLOOKUP(Y43,'【記載例】シフト記号表（勤務時間帯）'!$C$5:$U$36,19,FALSE))</f>
        <v>7.0000000000000089</v>
      </c>
      <c r="Z45" s="148">
        <f>IF(Z43="","",VLOOKUP(Z43,'【記載例】シフト記号表（勤務時間帯）'!$C$5:$U$36,19,FALSE))</f>
        <v>7.0000000000000089</v>
      </c>
      <c r="AA45" s="149" t="str">
        <f>IF(AA43="","",VLOOKUP(AA43,'【記載例】シフト記号表（勤務時間帯）'!$C$5:$U$36,19,FALSE))</f>
        <v>-</v>
      </c>
      <c r="AB45" s="149">
        <f>IF(AB43="","",VLOOKUP(AB43,'【記載例】シフト記号表（勤務時間帯）'!$C$5:$U$36,19,FALSE))</f>
        <v>7.0000000000000089</v>
      </c>
      <c r="AC45" s="149">
        <f>IF(AC43="","",VLOOKUP(AC43,'【記載例】シフト記号表（勤務時間帯）'!$C$5:$U$36,19,FALSE))</f>
        <v>7.0000000000000089</v>
      </c>
      <c r="AD45" s="149">
        <f>IF(AD43="","",VLOOKUP(AD43,'【記載例】シフト記号表（勤務時間帯）'!$C$5:$U$36,19,FALSE))</f>
        <v>7.0000000000000089</v>
      </c>
      <c r="AE45" s="149" t="str">
        <f>IF(AE43="","",VLOOKUP(AE43,'【記載例】シフト記号表（勤務時間帯）'!$C$5:$U$36,19,FALSE))</f>
        <v>-</v>
      </c>
      <c r="AF45" s="150">
        <f>IF(AF43="","",VLOOKUP(AF43,'【記載例】シフト記号表（勤務時間帯）'!$C$5:$U$36,19,FALSE))</f>
        <v>7.0000000000000089</v>
      </c>
      <c r="AG45" s="148">
        <f>IF(AG43="","",VLOOKUP(AG43,'【記載例】シフト記号表（勤務時間帯）'!$C$5:$U$36,19,FALSE))</f>
        <v>7.0000000000000089</v>
      </c>
      <c r="AH45" s="149" t="str">
        <f>IF(AH43="","",VLOOKUP(AH43,'【記載例】シフト記号表（勤務時間帯）'!$C$5:$U$36,19,FALSE))</f>
        <v>-</v>
      </c>
      <c r="AI45" s="149">
        <f>IF(AI43="","",VLOOKUP(AI43,'【記載例】シフト記号表（勤務時間帯）'!$C$5:$U$36,19,FALSE))</f>
        <v>7.0000000000000089</v>
      </c>
      <c r="AJ45" s="149">
        <f>IF(AJ43="","",VLOOKUP(AJ43,'【記載例】シフト記号表（勤務時間帯）'!$C$5:$U$36,19,FALSE))</f>
        <v>7.0000000000000089</v>
      </c>
      <c r="AK45" s="149">
        <f>IF(AK43="","",VLOOKUP(AK43,'【記載例】シフト記号表（勤務時間帯）'!$C$5:$U$36,19,FALSE))</f>
        <v>7.0000000000000089</v>
      </c>
      <c r="AL45" s="149" t="str">
        <f>IF(AL43="","",VLOOKUP(AL43,'【記載例】シフト記号表（勤務時間帯）'!$C$5:$U$36,19,FALSE))</f>
        <v>-</v>
      </c>
      <c r="AM45" s="150">
        <f>IF(AM43="","",VLOOKUP(AM43,'【記載例】シフト記号表（勤務時間帯）'!$C$5:$U$36,19,FALSE))</f>
        <v>7.0000000000000089</v>
      </c>
      <c r="AN45" s="148">
        <f>IF(AN43="","",VLOOKUP(AN43,'【記載例】シフト記号表（勤務時間帯）'!$C$5:$U$36,19,FALSE))</f>
        <v>7.0000000000000089</v>
      </c>
      <c r="AO45" s="149" t="str">
        <f>IF(AO43="","",VLOOKUP(AO43,'【記載例】シフト記号表（勤務時間帯）'!$C$5:$U$36,19,FALSE))</f>
        <v>-</v>
      </c>
      <c r="AP45" s="149">
        <f>IF(AP43="","",VLOOKUP(AP43,'【記載例】シフト記号表（勤務時間帯）'!$C$5:$U$36,19,FALSE))</f>
        <v>7.0000000000000089</v>
      </c>
      <c r="AQ45" s="149">
        <f>IF(AQ43="","",VLOOKUP(AQ43,'【記載例】シフト記号表（勤務時間帯）'!$C$5:$U$36,19,FALSE))</f>
        <v>7.0000000000000089</v>
      </c>
      <c r="AR45" s="149">
        <f>IF(AR43="","",VLOOKUP(AR43,'【記載例】シフト記号表（勤務時間帯）'!$C$5:$U$36,19,FALSE))</f>
        <v>7.0000000000000089</v>
      </c>
      <c r="AS45" s="149" t="str">
        <f>IF(AS43="","",VLOOKUP(AS43,'【記載例】シフト記号表（勤務時間帯）'!$C$5:$U$36,19,FALSE))</f>
        <v>-</v>
      </c>
      <c r="AT45" s="150">
        <f>IF(AT43="","",VLOOKUP(AT43,'【記載例】シフト記号表（勤務時間帯）'!$C$5:$U$36,19,FALSE))</f>
        <v>7.0000000000000089</v>
      </c>
      <c r="AU45" s="148" t="str">
        <f>IF(AU43="","",VLOOKUP(AU43,'【記載例】シフト記号表（勤務時間帯）'!$C$5:$U$36,19,FALSE))</f>
        <v/>
      </c>
      <c r="AV45" s="149" t="str">
        <f>IF(AV43="","",VLOOKUP(AV43,'【記載例】シフト記号表（勤務時間帯）'!$C$5:$U$36,19,FALSE))</f>
        <v/>
      </c>
      <c r="AW45" s="150" t="str">
        <f>IF(AW43="","",VLOOKUP(AW43,'【記載例】シフト記号表（勤務時間帯）'!$C$5:$U$36,19,FALSE))</f>
        <v/>
      </c>
      <c r="AX45" s="305">
        <f>IF($BB$3="計画",SUM(S45:AT45),IF($BB$3="実績",SUM(S45:AW45),""))</f>
        <v>140.0000000000002</v>
      </c>
      <c r="AY45" s="306"/>
      <c r="AZ45" s="307">
        <f>IF($BB$3="計画",AX45/4,IF($BB$3="実績",【記載例】通所介護!AX45/(【記載例】通所介護!$BB$8/7),""))</f>
        <v>35.00000000000005</v>
      </c>
      <c r="BA45" s="308"/>
      <c r="BB45" s="325"/>
      <c r="BC45" s="326"/>
      <c r="BD45" s="326"/>
      <c r="BE45" s="326"/>
      <c r="BF45" s="327"/>
    </row>
    <row r="46" spans="2:58" ht="20.25" customHeight="1" x14ac:dyDescent="0.4">
      <c r="B46" s="257">
        <f>B43+1</f>
        <v>9</v>
      </c>
      <c r="C46" s="259"/>
      <c r="D46" s="260"/>
      <c r="E46" s="261"/>
      <c r="F46" s="186"/>
      <c r="G46" s="262" t="s">
        <v>194</v>
      </c>
      <c r="H46" s="265" t="s">
        <v>133</v>
      </c>
      <c r="I46" s="266"/>
      <c r="J46" s="266"/>
      <c r="K46" s="267"/>
      <c r="L46" s="272" t="s">
        <v>206</v>
      </c>
      <c r="M46" s="273"/>
      <c r="N46" s="273"/>
      <c r="O46" s="274"/>
      <c r="P46" s="281" t="s">
        <v>50</v>
      </c>
      <c r="Q46" s="282"/>
      <c r="R46" s="283"/>
      <c r="S46" s="187" t="s">
        <v>34</v>
      </c>
      <c r="T46" s="188" t="s">
        <v>34</v>
      </c>
      <c r="U46" s="188" t="s">
        <v>92</v>
      </c>
      <c r="V46" s="188" t="s">
        <v>34</v>
      </c>
      <c r="W46" s="188" t="s">
        <v>34</v>
      </c>
      <c r="X46" s="188" t="s">
        <v>34</v>
      </c>
      <c r="Y46" s="189" t="s">
        <v>92</v>
      </c>
      <c r="Z46" s="187" t="s">
        <v>34</v>
      </c>
      <c r="AA46" s="188" t="s">
        <v>34</v>
      </c>
      <c r="AB46" s="188"/>
      <c r="AC46" s="188" t="s">
        <v>34</v>
      </c>
      <c r="AD46" s="188" t="s">
        <v>34</v>
      </c>
      <c r="AE46" s="188" t="s">
        <v>34</v>
      </c>
      <c r="AF46" s="189" t="s">
        <v>92</v>
      </c>
      <c r="AG46" s="187" t="s">
        <v>34</v>
      </c>
      <c r="AH46" s="188" t="s">
        <v>34</v>
      </c>
      <c r="AI46" s="188"/>
      <c r="AJ46" s="188" t="s">
        <v>34</v>
      </c>
      <c r="AK46" s="188" t="s">
        <v>34</v>
      </c>
      <c r="AL46" s="188" t="s">
        <v>34</v>
      </c>
      <c r="AM46" s="189" t="s">
        <v>92</v>
      </c>
      <c r="AN46" s="187" t="s">
        <v>34</v>
      </c>
      <c r="AO46" s="188" t="s">
        <v>34</v>
      </c>
      <c r="AP46" s="188"/>
      <c r="AQ46" s="188" t="s">
        <v>34</v>
      </c>
      <c r="AR46" s="188" t="s">
        <v>34</v>
      </c>
      <c r="AS46" s="188" t="s">
        <v>34</v>
      </c>
      <c r="AT46" s="189" t="s">
        <v>92</v>
      </c>
      <c r="AU46" s="187"/>
      <c r="AV46" s="188"/>
      <c r="AW46" s="189"/>
      <c r="AX46" s="309"/>
      <c r="AY46" s="310"/>
      <c r="AZ46" s="311"/>
      <c r="BA46" s="312"/>
      <c r="BB46" s="319"/>
      <c r="BC46" s="320"/>
      <c r="BD46" s="320"/>
      <c r="BE46" s="320"/>
      <c r="BF46" s="321"/>
    </row>
    <row r="47" spans="2:58" ht="20.25" customHeight="1" x14ac:dyDescent="0.4">
      <c r="B47" s="257"/>
      <c r="C47" s="289" t="s">
        <v>76</v>
      </c>
      <c r="D47" s="290"/>
      <c r="E47" s="291"/>
      <c r="F47" s="184"/>
      <c r="G47" s="263"/>
      <c r="H47" s="268"/>
      <c r="I47" s="266"/>
      <c r="J47" s="266"/>
      <c r="K47" s="267"/>
      <c r="L47" s="275"/>
      <c r="M47" s="276"/>
      <c r="N47" s="276"/>
      <c r="O47" s="277"/>
      <c r="P47" s="292" t="s">
        <v>15</v>
      </c>
      <c r="Q47" s="293"/>
      <c r="R47" s="294"/>
      <c r="S47" s="145">
        <f>IF(S46="","",VLOOKUP(S46,'【記載例】シフト記号表（勤務時間帯）'!$C$5:$K$36,9,FALSE))</f>
        <v>8</v>
      </c>
      <c r="T47" s="146">
        <f>IF(T46="","",VLOOKUP(T46,'【記載例】シフト記号表（勤務時間帯）'!$C$5:$K$36,9,FALSE))</f>
        <v>8</v>
      </c>
      <c r="U47" s="146" t="str">
        <f>IF(U46="","",VLOOKUP(U46,'【記載例】シフト記号表（勤務時間帯）'!$C$5:$K$36,9,FALSE))</f>
        <v>-</v>
      </c>
      <c r="V47" s="146">
        <f>IF(V46="","",VLOOKUP(V46,'【記載例】シフト記号表（勤務時間帯）'!$C$5:$K$36,9,FALSE))</f>
        <v>8</v>
      </c>
      <c r="W47" s="146">
        <f>IF(W46="","",VLOOKUP(W46,'【記載例】シフト記号表（勤務時間帯）'!$C$5:$K$36,9,FALSE))</f>
        <v>8</v>
      </c>
      <c r="X47" s="146">
        <f>IF(X46="","",VLOOKUP(X46,'【記載例】シフト記号表（勤務時間帯）'!$C$5:$K$36,9,FALSE))</f>
        <v>8</v>
      </c>
      <c r="Y47" s="147" t="str">
        <f>IF(Y46="","",VLOOKUP(Y46,'【記載例】シフト記号表（勤務時間帯）'!$C$5:$K$36,9,FALSE))</f>
        <v>-</v>
      </c>
      <c r="Z47" s="145">
        <f>IF(Z46="","",VLOOKUP(Z46,'【記載例】シフト記号表（勤務時間帯）'!$C$5:$K$36,9,FALSE))</f>
        <v>8</v>
      </c>
      <c r="AA47" s="146">
        <f>IF(AA46="","",VLOOKUP(AA46,'【記載例】シフト記号表（勤務時間帯）'!$C$5:$K$36,9,FALSE))</f>
        <v>8</v>
      </c>
      <c r="AB47" s="146" t="str">
        <f>IF(AB46="","",VLOOKUP(AB46,'【記載例】シフト記号表（勤務時間帯）'!$C$5:$K$36,9,FALSE))</f>
        <v/>
      </c>
      <c r="AC47" s="146">
        <f>IF(AC46="","",VLOOKUP(AC46,'【記載例】シフト記号表（勤務時間帯）'!$C$5:$K$36,9,FALSE))</f>
        <v>8</v>
      </c>
      <c r="AD47" s="146">
        <f>IF(AD46="","",VLOOKUP(AD46,'【記載例】シフト記号表（勤務時間帯）'!$C$5:$K$36,9,FALSE))</f>
        <v>8</v>
      </c>
      <c r="AE47" s="146">
        <f>IF(AE46="","",VLOOKUP(AE46,'【記載例】シフト記号表（勤務時間帯）'!$C$5:$K$36,9,FALSE))</f>
        <v>8</v>
      </c>
      <c r="AF47" s="147" t="str">
        <f>IF(AF46="","",VLOOKUP(AF46,'【記載例】シフト記号表（勤務時間帯）'!$C$5:$K$36,9,FALSE))</f>
        <v>-</v>
      </c>
      <c r="AG47" s="145">
        <f>IF(AG46="","",VLOOKUP(AG46,'【記載例】シフト記号表（勤務時間帯）'!$C$5:$K$36,9,FALSE))</f>
        <v>8</v>
      </c>
      <c r="AH47" s="146">
        <f>IF(AH46="","",VLOOKUP(AH46,'【記載例】シフト記号表（勤務時間帯）'!$C$5:$K$36,9,FALSE))</f>
        <v>8</v>
      </c>
      <c r="AI47" s="146" t="str">
        <f>IF(AI46="","",VLOOKUP(AI46,'【記載例】シフト記号表（勤務時間帯）'!$C$5:$K$36,9,FALSE))</f>
        <v/>
      </c>
      <c r="AJ47" s="146">
        <f>IF(AJ46="","",VLOOKUP(AJ46,'【記載例】シフト記号表（勤務時間帯）'!$C$5:$K$36,9,FALSE))</f>
        <v>8</v>
      </c>
      <c r="AK47" s="146">
        <f>IF(AK46="","",VLOOKUP(AK46,'【記載例】シフト記号表（勤務時間帯）'!$C$5:$K$36,9,FALSE))</f>
        <v>8</v>
      </c>
      <c r="AL47" s="146">
        <f>IF(AL46="","",VLOOKUP(AL46,'【記載例】シフト記号表（勤務時間帯）'!$C$5:$K$36,9,FALSE))</f>
        <v>8</v>
      </c>
      <c r="AM47" s="147" t="str">
        <f>IF(AM46="","",VLOOKUP(AM46,'【記載例】シフト記号表（勤務時間帯）'!$C$5:$K$36,9,FALSE))</f>
        <v>-</v>
      </c>
      <c r="AN47" s="145">
        <f>IF(AN46="","",VLOOKUP(AN46,'【記載例】シフト記号表（勤務時間帯）'!$C$5:$K$36,9,FALSE))</f>
        <v>8</v>
      </c>
      <c r="AO47" s="146">
        <f>IF(AO46="","",VLOOKUP(AO46,'【記載例】シフト記号表（勤務時間帯）'!$C$5:$K$36,9,FALSE))</f>
        <v>8</v>
      </c>
      <c r="AP47" s="146" t="str">
        <f>IF(AP46="","",VLOOKUP(AP46,'【記載例】シフト記号表（勤務時間帯）'!$C$5:$K$36,9,FALSE))</f>
        <v/>
      </c>
      <c r="AQ47" s="146">
        <f>IF(AQ46="","",VLOOKUP(AQ46,'【記載例】シフト記号表（勤務時間帯）'!$C$5:$K$36,9,FALSE))</f>
        <v>8</v>
      </c>
      <c r="AR47" s="146">
        <f>IF(AR46="","",VLOOKUP(AR46,'【記載例】シフト記号表（勤務時間帯）'!$C$5:$K$36,9,FALSE))</f>
        <v>8</v>
      </c>
      <c r="AS47" s="146">
        <f>IF(AS46="","",VLOOKUP(AS46,'【記載例】シフト記号表（勤務時間帯）'!$C$5:$K$36,9,FALSE))</f>
        <v>8</v>
      </c>
      <c r="AT47" s="147" t="str">
        <f>IF(AT46="","",VLOOKUP(AT46,'【記載例】シフト記号表（勤務時間帯）'!$C$5:$K$36,9,FALSE))</f>
        <v>-</v>
      </c>
      <c r="AU47" s="145" t="str">
        <f>IF(AU46="","",VLOOKUP(AU46,'【記載例】シフト記号表（勤務時間帯）'!$C$5:$K$36,9,FALSE))</f>
        <v/>
      </c>
      <c r="AV47" s="146" t="str">
        <f>IF(AV46="","",VLOOKUP(AV46,'【記載例】シフト記号表（勤務時間帯）'!$C$5:$K$36,9,FALSE))</f>
        <v/>
      </c>
      <c r="AW47" s="147" t="str">
        <f>IF(AW46="","",VLOOKUP(AW46,'【記載例】シフト記号表（勤務時間帯）'!$C$5:$K$36,9,FALSE))</f>
        <v/>
      </c>
      <c r="AX47" s="295">
        <f>IF($BB$3="計画",SUM(S47:AT47),IF($BB$3="実績",SUM(S47:AW47),""))</f>
        <v>160</v>
      </c>
      <c r="AY47" s="296"/>
      <c r="AZ47" s="297">
        <f>IF($BB$3="計画",AX47/4,IF($BB$3="実績",【記載例】通所介護!AX47/(【記載例】通所介護!$BB$8/7),""))</f>
        <v>40</v>
      </c>
      <c r="BA47" s="298"/>
      <c r="BB47" s="322"/>
      <c r="BC47" s="323"/>
      <c r="BD47" s="323"/>
      <c r="BE47" s="323"/>
      <c r="BF47" s="324"/>
    </row>
    <row r="48" spans="2:58" ht="20.25" customHeight="1" x14ac:dyDescent="0.4">
      <c r="B48" s="257"/>
      <c r="C48" s="299"/>
      <c r="D48" s="300"/>
      <c r="E48" s="301"/>
      <c r="F48" s="184" t="str">
        <f>C47</f>
        <v>介護職員</v>
      </c>
      <c r="G48" s="317"/>
      <c r="H48" s="268"/>
      <c r="I48" s="266"/>
      <c r="J48" s="266"/>
      <c r="K48" s="267"/>
      <c r="L48" s="318"/>
      <c r="M48" s="287"/>
      <c r="N48" s="287"/>
      <c r="O48" s="288"/>
      <c r="P48" s="302" t="s">
        <v>51</v>
      </c>
      <c r="Q48" s="303"/>
      <c r="R48" s="304"/>
      <c r="S48" s="148">
        <f>IF(S46="","",VLOOKUP(S46,'【記載例】シフト記号表（勤務時間帯）'!$C$5:$U$36,19,FALSE))</f>
        <v>7.0000000000000089</v>
      </c>
      <c r="T48" s="149">
        <f>IF(T46="","",VLOOKUP(T46,'【記載例】シフト記号表（勤務時間帯）'!$C$5:$U$36,19,FALSE))</f>
        <v>7.0000000000000089</v>
      </c>
      <c r="U48" s="149" t="str">
        <f>IF(U46="","",VLOOKUP(U46,'【記載例】シフト記号表（勤務時間帯）'!$C$5:$U$36,19,FALSE))</f>
        <v>-</v>
      </c>
      <c r="V48" s="149">
        <f>IF(V46="","",VLOOKUP(V46,'【記載例】シフト記号表（勤務時間帯）'!$C$5:$U$36,19,FALSE))</f>
        <v>7.0000000000000089</v>
      </c>
      <c r="W48" s="149">
        <f>IF(W46="","",VLOOKUP(W46,'【記載例】シフト記号表（勤務時間帯）'!$C$5:$U$36,19,FALSE))</f>
        <v>7.0000000000000089</v>
      </c>
      <c r="X48" s="149">
        <f>IF(X46="","",VLOOKUP(X46,'【記載例】シフト記号表（勤務時間帯）'!$C$5:$U$36,19,FALSE))</f>
        <v>7.0000000000000089</v>
      </c>
      <c r="Y48" s="150" t="str">
        <f>IF(Y46="","",VLOOKUP(Y46,'【記載例】シフト記号表（勤務時間帯）'!$C$5:$U$36,19,FALSE))</f>
        <v>-</v>
      </c>
      <c r="Z48" s="148">
        <f>IF(Z46="","",VLOOKUP(Z46,'【記載例】シフト記号表（勤務時間帯）'!$C$5:$U$36,19,FALSE))</f>
        <v>7.0000000000000089</v>
      </c>
      <c r="AA48" s="149">
        <f>IF(AA46="","",VLOOKUP(AA46,'【記載例】シフト記号表（勤務時間帯）'!$C$5:$U$36,19,FALSE))</f>
        <v>7.0000000000000089</v>
      </c>
      <c r="AB48" s="149" t="str">
        <f>IF(AB46="","",VLOOKUP(AB46,'【記載例】シフト記号表（勤務時間帯）'!$C$5:$U$36,19,FALSE))</f>
        <v/>
      </c>
      <c r="AC48" s="149">
        <f>IF(AC46="","",VLOOKUP(AC46,'【記載例】シフト記号表（勤務時間帯）'!$C$5:$U$36,19,FALSE))</f>
        <v>7.0000000000000089</v>
      </c>
      <c r="AD48" s="149">
        <f>IF(AD46="","",VLOOKUP(AD46,'【記載例】シフト記号表（勤務時間帯）'!$C$5:$U$36,19,FALSE))</f>
        <v>7.0000000000000089</v>
      </c>
      <c r="AE48" s="149">
        <f>IF(AE46="","",VLOOKUP(AE46,'【記載例】シフト記号表（勤務時間帯）'!$C$5:$U$36,19,FALSE))</f>
        <v>7.0000000000000089</v>
      </c>
      <c r="AF48" s="150" t="str">
        <f>IF(AF46="","",VLOOKUP(AF46,'【記載例】シフト記号表（勤務時間帯）'!$C$5:$U$36,19,FALSE))</f>
        <v>-</v>
      </c>
      <c r="AG48" s="148">
        <f>IF(AG46="","",VLOOKUP(AG46,'【記載例】シフト記号表（勤務時間帯）'!$C$5:$U$36,19,FALSE))</f>
        <v>7.0000000000000089</v>
      </c>
      <c r="AH48" s="149">
        <f>IF(AH46="","",VLOOKUP(AH46,'【記載例】シフト記号表（勤務時間帯）'!$C$5:$U$36,19,FALSE))</f>
        <v>7.0000000000000089</v>
      </c>
      <c r="AI48" s="149" t="str">
        <f>IF(AI46="","",VLOOKUP(AI46,'【記載例】シフト記号表（勤務時間帯）'!$C$5:$U$36,19,FALSE))</f>
        <v/>
      </c>
      <c r="AJ48" s="149">
        <f>IF(AJ46="","",VLOOKUP(AJ46,'【記載例】シフト記号表（勤務時間帯）'!$C$5:$U$36,19,FALSE))</f>
        <v>7.0000000000000089</v>
      </c>
      <c r="AK48" s="149">
        <f>IF(AK46="","",VLOOKUP(AK46,'【記載例】シフト記号表（勤務時間帯）'!$C$5:$U$36,19,FALSE))</f>
        <v>7.0000000000000089</v>
      </c>
      <c r="AL48" s="149">
        <f>IF(AL46="","",VLOOKUP(AL46,'【記載例】シフト記号表（勤務時間帯）'!$C$5:$U$36,19,FALSE))</f>
        <v>7.0000000000000089</v>
      </c>
      <c r="AM48" s="150" t="str">
        <f>IF(AM46="","",VLOOKUP(AM46,'【記載例】シフト記号表（勤務時間帯）'!$C$5:$U$36,19,FALSE))</f>
        <v>-</v>
      </c>
      <c r="AN48" s="148">
        <f>IF(AN46="","",VLOOKUP(AN46,'【記載例】シフト記号表（勤務時間帯）'!$C$5:$U$36,19,FALSE))</f>
        <v>7.0000000000000089</v>
      </c>
      <c r="AO48" s="149">
        <f>IF(AO46="","",VLOOKUP(AO46,'【記載例】シフト記号表（勤務時間帯）'!$C$5:$U$36,19,FALSE))</f>
        <v>7.0000000000000089</v>
      </c>
      <c r="AP48" s="149" t="str">
        <f>IF(AP46="","",VLOOKUP(AP46,'【記載例】シフト記号表（勤務時間帯）'!$C$5:$U$36,19,FALSE))</f>
        <v/>
      </c>
      <c r="AQ48" s="149">
        <f>IF(AQ46="","",VLOOKUP(AQ46,'【記載例】シフト記号表（勤務時間帯）'!$C$5:$U$36,19,FALSE))</f>
        <v>7.0000000000000089</v>
      </c>
      <c r="AR48" s="149">
        <f>IF(AR46="","",VLOOKUP(AR46,'【記載例】シフト記号表（勤務時間帯）'!$C$5:$U$36,19,FALSE))</f>
        <v>7.0000000000000089</v>
      </c>
      <c r="AS48" s="149">
        <f>IF(AS46="","",VLOOKUP(AS46,'【記載例】シフト記号表（勤務時間帯）'!$C$5:$U$36,19,FALSE))</f>
        <v>7.0000000000000089</v>
      </c>
      <c r="AT48" s="150" t="str">
        <f>IF(AT46="","",VLOOKUP(AT46,'【記載例】シフト記号表（勤務時間帯）'!$C$5:$U$36,19,FALSE))</f>
        <v>-</v>
      </c>
      <c r="AU48" s="148" t="str">
        <f>IF(AU46="","",VLOOKUP(AU46,'【記載例】シフト記号表（勤務時間帯）'!$C$5:$U$36,19,FALSE))</f>
        <v/>
      </c>
      <c r="AV48" s="149" t="str">
        <f>IF(AV46="","",VLOOKUP(AV46,'【記載例】シフト記号表（勤務時間帯）'!$C$5:$U$36,19,FALSE))</f>
        <v/>
      </c>
      <c r="AW48" s="150" t="str">
        <f>IF(AW46="","",VLOOKUP(AW46,'【記載例】シフト記号表（勤務時間帯）'!$C$5:$U$36,19,FALSE))</f>
        <v/>
      </c>
      <c r="AX48" s="305">
        <f>IF($BB$3="計画",SUM(S48:AT48),IF($BB$3="実績",SUM(S48:AW48),""))</f>
        <v>140.0000000000002</v>
      </c>
      <c r="AY48" s="306"/>
      <c r="AZ48" s="307">
        <f>IF($BB$3="計画",AX48/4,IF($BB$3="実績",【記載例】通所介護!AX48/(【記載例】通所介護!$BB$8/7),""))</f>
        <v>35.00000000000005</v>
      </c>
      <c r="BA48" s="308"/>
      <c r="BB48" s="325"/>
      <c r="BC48" s="326"/>
      <c r="BD48" s="326"/>
      <c r="BE48" s="326"/>
      <c r="BF48" s="327"/>
    </row>
    <row r="49" spans="2:58" ht="20.25" customHeight="1" x14ac:dyDescent="0.4">
      <c r="B49" s="257">
        <f>B46+1</f>
        <v>10</v>
      </c>
      <c r="C49" s="259"/>
      <c r="D49" s="260"/>
      <c r="E49" s="261"/>
      <c r="F49" s="186"/>
      <c r="G49" s="262" t="s">
        <v>193</v>
      </c>
      <c r="H49" s="265" t="s">
        <v>14</v>
      </c>
      <c r="I49" s="266"/>
      <c r="J49" s="266"/>
      <c r="K49" s="267"/>
      <c r="L49" s="272" t="s">
        <v>202</v>
      </c>
      <c r="M49" s="273"/>
      <c r="N49" s="273"/>
      <c r="O49" s="274"/>
      <c r="P49" s="281" t="s">
        <v>50</v>
      </c>
      <c r="Q49" s="282"/>
      <c r="R49" s="283"/>
      <c r="S49" s="187" t="s">
        <v>104</v>
      </c>
      <c r="T49" s="188" t="s">
        <v>92</v>
      </c>
      <c r="U49" s="188" t="s">
        <v>104</v>
      </c>
      <c r="V49" s="188" t="s">
        <v>104</v>
      </c>
      <c r="W49" s="188" t="s">
        <v>92</v>
      </c>
      <c r="X49" s="188" t="s">
        <v>104</v>
      </c>
      <c r="Y49" s="189"/>
      <c r="Z49" s="187" t="s">
        <v>104</v>
      </c>
      <c r="AA49" s="188" t="s">
        <v>92</v>
      </c>
      <c r="AB49" s="188" t="s">
        <v>104</v>
      </c>
      <c r="AC49" s="188" t="s">
        <v>104</v>
      </c>
      <c r="AD49" s="188" t="s">
        <v>92</v>
      </c>
      <c r="AE49" s="188" t="s">
        <v>104</v>
      </c>
      <c r="AF49" s="189"/>
      <c r="AG49" s="187" t="s">
        <v>104</v>
      </c>
      <c r="AH49" s="188" t="s">
        <v>92</v>
      </c>
      <c r="AI49" s="188" t="s">
        <v>104</v>
      </c>
      <c r="AJ49" s="188" t="s">
        <v>104</v>
      </c>
      <c r="AK49" s="188" t="s">
        <v>92</v>
      </c>
      <c r="AL49" s="188" t="s">
        <v>104</v>
      </c>
      <c r="AM49" s="189"/>
      <c r="AN49" s="187" t="s">
        <v>104</v>
      </c>
      <c r="AO49" s="188" t="s">
        <v>92</v>
      </c>
      <c r="AP49" s="188" t="s">
        <v>104</v>
      </c>
      <c r="AQ49" s="188" t="s">
        <v>104</v>
      </c>
      <c r="AR49" s="188" t="s">
        <v>92</v>
      </c>
      <c r="AS49" s="188" t="s">
        <v>104</v>
      </c>
      <c r="AT49" s="189"/>
      <c r="AU49" s="187"/>
      <c r="AV49" s="188"/>
      <c r="AW49" s="189"/>
      <c r="AX49" s="309"/>
      <c r="AY49" s="310"/>
      <c r="AZ49" s="311"/>
      <c r="BA49" s="312"/>
      <c r="BB49" s="319" t="s">
        <v>213</v>
      </c>
      <c r="BC49" s="320"/>
      <c r="BD49" s="320"/>
      <c r="BE49" s="320"/>
      <c r="BF49" s="321"/>
    </row>
    <row r="50" spans="2:58" ht="20.25" customHeight="1" x14ac:dyDescent="0.4">
      <c r="B50" s="257"/>
      <c r="C50" s="289" t="s">
        <v>77</v>
      </c>
      <c r="D50" s="290"/>
      <c r="E50" s="291"/>
      <c r="F50" s="184"/>
      <c r="G50" s="263"/>
      <c r="H50" s="268"/>
      <c r="I50" s="266"/>
      <c r="J50" s="266"/>
      <c r="K50" s="267"/>
      <c r="L50" s="275"/>
      <c r="M50" s="276"/>
      <c r="N50" s="276"/>
      <c r="O50" s="277"/>
      <c r="P50" s="292" t="s">
        <v>15</v>
      </c>
      <c r="Q50" s="293"/>
      <c r="R50" s="294"/>
      <c r="S50" s="145">
        <f>IF(S49="","",VLOOKUP(S49,'【記載例】シフト記号表（勤務時間帯）'!$C$5:$K$36,9,FALSE))</f>
        <v>4</v>
      </c>
      <c r="T50" s="146" t="str">
        <f>IF(T49="","",VLOOKUP(T49,'【記載例】シフト記号表（勤務時間帯）'!$C$5:$K$36,9,FALSE))</f>
        <v>-</v>
      </c>
      <c r="U50" s="146">
        <f>IF(U49="","",VLOOKUP(U49,'【記載例】シフト記号表（勤務時間帯）'!$C$5:$K$36,9,FALSE))</f>
        <v>4</v>
      </c>
      <c r="V50" s="146">
        <f>IF(V49="","",VLOOKUP(V49,'【記載例】シフト記号表（勤務時間帯）'!$C$5:$K$36,9,FALSE))</f>
        <v>4</v>
      </c>
      <c r="W50" s="146" t="str">
        <f>IF(W49="","",VLOOKUP(W49,'【記載例】シフト記号表（勤務時間帯）'!$C$5:$K$36,9,FALSE))</f>
        <v>-</v>
      </c>
      <c r="X50" s="146">
        <f>IF(X49="","",VLOOKUP(X49,'【記載例】シフト記号表（勤務時間帯）'!$C$5:$K$36,9,FALSE))</f>
        <v>4</v>
      </c>
      <c r="Y50" s="147" t="str">
        <f>IF(Y49="","",VLOOKUP(Y49,'【記載例】シフト記号表（勤務時間帯）'!$C$5:$K$36,9,FALSE))</f>
        <v/>
      </c>
      <c r="Z50" s="145">
        <f>IF(Z49="","",VLOOKUP(Z49,'【記載例】シフト記号表（勤務時間帯）'!$C$5:$K$36,9,FALSE))</f>
        <v>4</v>
      </c>
      <c r="AA50" s="146" t="str">
        <f>IF(AA49="","",VLOOKUP(AA49,'【記載例】シフト記号表（勤務時間帯）'!$C$5:$K$36,9,FALSE))</f>
        <v>-</v>
      </c>
      <c r="AB50" s="146">
        <f>IF(AB49="","",VLOOKUP(AB49,'【記載例】シフト記号表（勤務時間帯）'!$C$5:$K$36,9,FALSE))</f>
        <v>4</v>
      </c>
      <c r="AC50" s="146">
        <f>IF(AC49="","",VLOOKUP(AC49,'【記載例】シフト記号表（勤務時間帯）'!$C$5:$K$36,9,FALSE))</f>
        <v>4</v>
      </c>
      <c r="AD50" s="146" t="str">
        <f>IF(AD49="","",VLOOKUP(AD49,'【記載例】シフト記号表（勤務時間帯）'!$C$5:$K$36,9,FALSE))</f>
        <v>-</v>
      </c>
      <c r="AE50" s="146">
        <f>IF(AE49="","",VLOOKUP(AE49,'【記載例】シフト記号表（勤務時間帯）'!$C$5:$K$36,9,FALSE))</f>
        <v>4</v>
      </c>
      <c r="AF50" s="147" t="str">
        <f>IF(AF49="","",VLOOKUP(AF49,'【記載例】シフト記号表（勤務時間帯）'!$C$5:$K$36,9,FALSE))</f>
        <v/>
      </c>
      <c r="AG50" s="145">
        <f>IF(AG49="","",VLOOKUP(AG49,'【記載例】シフト記号表（勤務時間帯）'!$C$5:$K$36,9,FALSE))</f>
        <v>4</v>
      </c>
      <c r="AH50" s="146" t="str">
        <f>IF(AH49="","",VLOOKUP(AH49,'【記載例】シフト記号表（勤務時間帯）'!$C$5:$K$36,9,FALSE))</f>
        <v>-</v>
      </c>
      <c r="AI50" s="146">
        <f>IF(AI49="","",VLOOKUP(AI49,'【記載例】シフト記号表（勤務時間帯）'!$C$5:$K$36,9,FALSE))</f>
        <v>4</v>
      </c>
      <c r="AJ50" s="146">
        <f>IF(AJ49="","",VLOOKUP(AJ49,'【記載例】シフト記号表（勤務時間帯）'!$C$5:$K$36,9,FALSE))</f>
        <v>4</v>
      </c>
      <c r="AK50" s="146" t="str">
        <f>IF(AK49="","",VLOOKUP(AK49,'【記載例】シフト記号表（勤務時間帯）'!$C$5:$K$36,9,FALSE))</f>
        <v>-</v>
      </c>
      <c r="AL50" s="146">
        <f>IF(AL49="","",VLOOKUP(AL49,'【記載例】シフト記号表（勤務時間帯）'!$C$5:$K$36,9,FALSE))</f>
        <v>4</v>
      </c>
      <c r="AM50" s="147" t="str">
        <f>IF(AM49="","",VLOOKUP(AM49,'【記載例】シフト記号表（勤務時間帯）'!$C$5:$K$36,9,FALSE))</f>
        <v/>
      </c>
      <c r="AN50" s="145">
        <f>IF(AN49="","",VLOOKUP(AN49,'【記載例】シフト記号表（勤務時間帯）'!$C$5:$K$36,9,FALSE))</f>
        <v>4</v>
      </c>
      <c r="AO50" s="146" t="str">
        <f>IF(AO49="","",VLOOKUP(AO49,'【記載例】シフト記号表（勤務時間帯）'!$C$5:$K$36,9,FALSE))</f>
        <v>-</v>
      </c>
      <c r="AP50" s="146">
        <f>IF(AP49="","",VLOOKUP(AP49,'【記載例】シフト記号表（勤務時間帯）'!$C$5:$K$36,9,FALSE))</f>
        <v>4</v>
      </c>
      <c r="AQ50" s="146">
        <f>IF(AQ49="","",VLOOKUP(AQ49,'【記載例】シフト記号表（勤務時間帯）'!$C$5:$K$36,9,FALSE))</f>
        <v>4</v>
      </c>
      <c r="AR50" s="146" t="str">
        <f>IF(AR49="","",VLOOKUP(AR49,'【記載例】シフト記号表（勤務時間帯）'!$C$5:$K$36,9,FALSE))</f>
        <v>-</v>
      </c>
      <c r="AS50" s="146">
        <f>IF(AS49="","",VLOOKUP(AS49,'【記載例】シフト記号表（勤務時間帯）'!$C$5:$K$36,9,FALSE))</f>
        <v>4</v>
      </c>
      <c r="AT50" s="147" t="str">
        <f>IF(AT49="","",VLOOKUP(AT49,'【記載例】シフト記号表（勤務時間帯）'!$C$5:$K$36,9,FALSE))</f>
        <v/>
      </c>
      <c r="AU50" s="145" t="str">
        <f>IF(AU49="","",VLOOKUP(AU49,'【記載例】シフト記号表（勤務時間帯）'!$C$5:$K$36,9,FALSE))</f>
        <v/>
      </c>
      <c r="AV50" s="146" t="str">
        <f>IF(AV49="","",VLOOKUP(AV49,'【記載例】シフト記号表（勤務時間帯）'!$C$5:$K$36,9,FALSE))</f>
        <v/>
      </c>
      <c r="AW50" s="147" t="str">
        <f>IF(AW49="","",VLOOKUP(AW49,'【記載例】シフト記号表（勤務時間帯）'!$C$5:$K$36,9,FALSE))</f>
        <v/>
      </c>
      <c r="AX50" s="295">
        <f>IF($BB$3="計画",SUM(S50:AT50),IF($BB$3="実績",SUM(S50:AW50),""))</f>
        <v>64</v>
      </c>
      <c r="AY50" s="296"/>
      <c r="AZ50" s="297">
        <f>IF($BB$3="計画",AX50/4,IF($BB$3="実績",【記載例】通所介護!AX50/(【記載例】通所介護!$BB$8/7),""))</f>
        <v>16</v>
      </c>
      <c r="BA50" s="298"/>
      <c r="BB50" s="322"/>
      <c r="BC50" s="323"/>
      <c r="BD50" s="323"/>
      <c r="BE50" s="323"/>
      <c r="BF50" s="324"/>
    </row>
    <row r="51" spans="2:58" ht="20.25" customHeight="1" x14ac:dyDescent="0.4">
      <c r="B51" s="257"/>
      <c r="C51" s="299"/>
      <c r="D51" s="300"/>
      <c r="E51" s="301"/>
      <c r="F51" s="184" t="str">
        <f>C50</f>
        <v>機能訓練指導員</v>
      </c>
      <c r="G51" s="317"/>
      <c r="H51" s="268"/>
      <c r="I51" s="266"/>
      <c r="J51" s="266"/>
      <c r="K51" s="267"/>
      <c r="L51" s="318"/>
      <c r="M51" s="287"/>
      <c r="N51" s="287"/>
      <c r="O51" s="288"/>
      <c r="P51" s="302" t="s">
        <v>51</v>
      </c>
      <c r="Q51" s="303"/>
      <c r="R51" s="304"/>
      <c r="S51" s="148">
        <f>IF(S49="","",VLOOKUP(S49,'【記載例】シフト記号表（勤務時間帯）'!$C$5:$U$36,19,FALSE))</f>
        <v>3</v>
      </c>
      <c r="T51" s="149" t="str">
        <f>IF(T49="","",VLOOKUP(T49,'【記載例】シフト記号表（勤務時間帯）'!$C$5:$U$36,19,FALSE))</f>
        <v>-</v>
      </c>
      <c r="U51" s="149">
        <f>IF(U49="","",VLOOKUP(U49,'【記載例】シフト記号表（勤務時間帯）'!$C$5:$U$36,19,FALSE))</f>
        <v>3</v>
      </c>
      <c r="V51" s="149">
        <f>IF(V49="","",VLOOKUP(V49,'【記載例】シフト記号表（勤務時間帯）'!$C$5:$U$36,19,FALSE))</f>
        <v>3</v>
      </c>
      <c r="W51" s="149" t="str">
        <f>IF(W49="","",VLOOKUP(W49,'【記載例】シフト記号表（勤務時間帯）'!$C$5:$U$36,19,FALSE))</f>
        <v>-</v>
      </c>
      <c r="X51" s="149">
        <f>IF(X49="","",VLOOKUP(X49,'【記載例】シフト記号表（勤務時間帯）'!$C$5:$U$36,19,FALSE))</f>
        <v>3</v>
      </c>
      <c r="Y51" s="150" t="str">
        <f>IF(Y49="","",VLOOKUP(Y49,'【記載例】シフト記号表（勤務時間帯）'!$C$5:$U$36,19,FALSE))</f>
        <v/>
      </c>
      <c r="Z51" s="148">
        <f>IF(Z49="","",VLOOKUP(Z49,'【記載例】シフト記号表（勤務時間帯）'!$C$5:$U$36,19,FALSE))</f>
        <v>3</v>
      </c>
      <c r="AA51" s="149" t="str">
        <f>IF(AA49="","",VLOOKUP(AA49,'【記載例】シフト記号表（勤務時間帯）'!$C$5:$U$36,19,FALSE))</f>
        <v>-</v>
      </c>
      <c r="AB51" s="149">
        <f>IF(AB49="","",VLOOKUP(AB49,'【記載例】シフト記号表（勤務時間帯）'!$C$5:$U$36,19,FALSE))</f>
        <v>3</v>
      </c>
      <c r="AC51" s="149">
        <f>IF(AC49="","",VLOOKUP(AC49,'【記載例】シフト記号表（勤務時間帯）'!$C$5:$U$36,19,FALSE))</f>
        <v>3</v>
      </c>
      <c r="AD51" s="149" t="str">
        <f>IF(AD49="","",VLOOKUP(AD49,'【記載例】シフト記号表（勤務時間帯）'!$C$5:$U$36,19,FALSE))</f>
        <v>-</v>
      </c>
      <c r="AE51" s="149">
        <f>IF(AE49="","",VLOOKUP(AE49,'【記載例】シフト記号表（勤務時間帯）'!$C$5:$U$36,19,FALSE))</f>
        <v>3</v>
      </c>
      <c r="AF51" s="150" t="str">
        <f>IF(AF49="","",VLOOKUP(AF49,'【記載例】シフト記号表（勤務時間帯）'!$C$5:$U$36,19,FALSE))</f>
        <v/>
      </c>
      <c r="AG51" s="148">
        <f>IF(AG49="","",VLOOKUP(AG49,'【記載例】シフト記号表（勤務時間帯）'!$C$5:$U$36,19,FALSE))</f>
        <v>3</v>
      </c>
      <c r="AH51" s="149" t="str">
        <f>IF(AH49="","",VLOOKUP(AH49,'【記載例】シフト記号表（勤務時間帯）'!$C$5:$U$36,19,FALSE))</f>
        <v>-</v>
      </c>
      <c r="AI51" s="149">
        <f>IF(AI49="","",VLOOKUP(AI49,'【記載例】シフト記号表（勤務時間帯）'!$C$5:$U$36,19,FALSE))</f>
        <v>3</v>
      </c>
      <c r="AJ51" s="149">
        <f>IF(AJ49="","",VLOOKUP(AJ49,'【記載例】シフト記号表（勤務時間帯）'!$C$5:$U$36,19,FALSE))</f>
        <v>3</v>
      </c>
      <c r="AK51" s="149" t="str">
        <f>IF(AK49="","",VLOOKUP(AK49,'【記載例】シフト記号表（勤務時間帯）'!$C$5:$U$36,19,FALSE))</f>
        <v>-</v>
      </c>
      <c r="AL51" s="149">
        <f>IF(AL49="","",VLOOKUP(AL49,'【記載例】シフト記号表（勤務時間帯）'!$C$5:$U$36,19,FALSE))</f>
        <v>3</v>
      </c>
      <c r="AM51" s="150" t="str">
        <f>IF(AM49="","",VLOOKUP(AM49,'【記載例】シフト記号表（勤務時間帯）'!$C$5:$U$36,19,FALSE))</f>
        <v/>
      </c>
      <c r="AN51" s="148">
        <f>IF(AN49="","",VLOOKUP(AN49,'【記載例】シフト記号表（勤務時間帯）'!$C$5:$U$36,19,FALSE))</f>
        <v>3</v>
      </c>
      <c r="AO51" s="149" t="str">
        <f>IF(AO49="","",VLOOKUP(AO49,'【記載例】シフト記号表（勤務時間帯）'!$C$5:$U$36,19,FALSE))</f>
        <v>-</v>
      </c>
      <c r="AP51" s="149">
        <f>IF(AP49="","",VLOOKUP(AP49,'【記載例】シフト記号表（勤務時間帯）'!$C$5:$U$36,19,FALSE))</f>
        <v>3</v>
      </c>
      <c r="AQ51" s="149">
        <f>IF(AQ49="","",VLOOKUP(AQ49,'【記載例】シフト記号表（勤務時間帯）'!$C$5:$U$36,19,FALSE))</f>
        <v>3</v>
      </c>
      <c r="AR51" s="149" t="str">
        <f>IF(AR49="","",VLOOKUP(AR49,'【記載例】シフト記号表（勤務時間帯）'!$C$5:$U$36,19,FALSE))</f>
        <v>-</v>
      </c>
      <c r="AS51" s="149">
        <f>IF(AS49="","",VLOOKUP(AS49,'【記載例】シフト記号表（勤務時間帯）'!$C$5:$U$36,19,FALSE))</f>
        <v>3</v>
      </c>
      <c r="AT51" s="150" t="str">
        <f>IF(AT49="","",VLOOKUP(AT49,'【記載例】シフト記号表（勤務時間帯）'!$C$5:$U$36,19,FALSE))</f>
        <v/>
      </c>
      <c r="AU51" s="148" t="str">
        <f>IF(AU49="","",VLOOKUP(AU49,'【記載例】シフト記号表（勤務時間帯）'!$C$5:$U$36,19,FALSE))</f>
        <v/>
      </c>
      <c r="AV51" s="149" t="str">
        <f>IF(AV49="","",VLOOKUP(AV49,'【記載例】シフト記号表（勤務時間帯）'!$C$5:$U$36,19,FALSE))</f>
        <v/>
      </c>
      <c r="AW51" s="150" t="str">
        <f>IF(AW49="","",VLOOKUP(AW49,'【記載例】シフト記号表（勤務時間帯）'!$C$5:$U$36,19,FALSE))</f>
        <v/>
      </c>
      <c r="AX51" s="305">
        <f>IF($BB$3="計画",SUM(S51:AT51),IF($BB$3="実績",SUM(S51:AW51),""))</f>
        <v>48</v>
      </c>
      <c r="AY51" s="306"/>
      <c r="AZ51" s="307">
        <f>IF($BB$3="計画",AX51/4,IF($BB$3="実績",【記載例】通所介護!AX51/(【記載例】通所介護!$BB$8/7),""))</f>
        <v>12</v>
      </c>
      <c r="BA51" s="308"/>
      <c r="BB51" s="325"/>
      <c r="BC51" s="326"/>
      <c r="BD51" s="326"/>
      <c r="BE51" s="326"/>
      <c r="BF51" s="327"/>
    </row>
    <row r="52" spans="2:58" ht="20.25" customHeight="1" x14ac:dyDescent="0.4">
      <c r="B52" s="257">
        <f>B49+1</f>
        <v>11</v>
      </c>
      <c r="C52" s="259"/>
      <c r="D52" s="260"/>
      <c r="E52" s="261"/>
      <c r="F52" s="186"/>
      <c r="G52" s="262" t="s">
        <v>235</v>
      </c>
      <c r="H52" s="265" t="s">
        <v>14</v>
      </c>
      <c r="I52" s="266"/>
      <c r="J52" s="266"/>
      <c r="K52" s="267"/>
      <c r="L52" s="272" t="s">
        <v>204</v>
      </c>
      <c r="M52" s="273"/>
      <c r="N52" s="273"/>
      <c r="O52" s="274"/>
      <c r="P52" s="281" t="s">
        <v>50</v>
      </c>
      <c r="Q52" s="282"/>
      <c r="R52" s="283"/>
      <c r="S52" s="187" t="s">
        <v>92</v>
      </c>
      <c r="T52" s="188" t="s">
        <v>104</v>
      </c>
      <c r="U52" s="188" t="s">
        <v>92</v>
      </c>
      <c r="V52" s="188" t="s">
        <v>92</v>
      </c>
      <c r="W52" s="188" t="s">
        <v>104</v>
      </c>
      <c r="X52" s="188" t="s">
        <v>92</v>
      </c>
      <c r="Y52" s="189" t="s">
        <v>104</v>
      </c>
      <c r="Z52" s="187" t="s">
        <v>92</v>
      </c>
      <c r="AA52" s="188" t="s">
        <v>104</v>
      </c>
      <c r="AB52" s="188" t="s">
        <v>92</v>
      </c>
      <c r="AC52" s="188" t="s">
        <v>92</v>
      </c>
      <c r="AD52" s="188" t="s">
        <v>104</v>
      </c>
      <c r="AE52" s="188" t="s">
        <v>92</v>
      </c>
      <c r="AF52" s="189" t="s">
        <v>226</v>
      </c>
      <c r="AG52" s="187" t="s">
        <v>92</v>
      </c>
      <c r="AH52" s="188" t="s">
        <v>104</v>
      </c>
      <c r="AI52" s="188" t="s">
        <v>92</v>
      </c>
      <c r="AJ52" s="188" t="s">
        <v>92</v>
      </c>
      <c r="AK52" s="188" t="s">
        <v>104</v>
      </c>
      <c r="AL52" s="188" t="s">
        <v>92</v>
      </c>
      <c r="AM52" s="189" t="s">
        <v>104</v>
      </c>
      <c r="AN52" s="187" t="s">
        <v>92</v>
      </c>
      <c r="AO52" s="188" t="s">
        <v>104</v>
      </c>
      <c r="AP52" s="188" t="s">
        <v>92</v>
      </c>
      <c r="AQ52" s="188" t="s">
        <v>92</v>
      </c>
      <c r="AR52" s="188" t="s">
        <v>104</v>
      </c>
      <c r="AS52" s="188" t="s">
        <v>92</v>
      </c>
      <c r="AT52" s="189" t="s">
        <v>104</v>
      </c>
      <c r="AU52" s="187"/>
      <c r="AV52" s="188"/>
      <c r="AW52" s="189"/>
      <c r="AX52" s="309"/>
      <c r="AY52" s="310"/>
      <c r="AZ52" s="311"/>
      <c r="BA52" s="312"/>
      <c r="BB52" s="319" t="s">
        <v>208</v>
      </c>
      <c r="BC52" s="320"/>
      <c r="BD52" s="320"/>
      <c r="BE52" s="320"/>
      <c r="BF52" s="321"/>
    </row>
    <row r="53" spans="2:58" ht="20.25" customHeight="1" x14ac:dyDescent="0.4">
      <c r="B53" s="257"/>
      <c r="C53" s="289" t="s">
        <v>77</v>
      </c>
      <c r="D53" s="290"/>
      <c r="E53" s="291"/>
      <c r="F53" s="184"/>
      <c r="G53" s="263"/>
      <c r="H53" s="268"/>
      <c r="I53" s="266"/>
      <c r="J53" s="266"/>
      <c r="K53" s="267"/>
      <c r="L53" s="275"/>
      <c r="M53" s="276"/>
      <c r="N53" s="276"/>
      <c r="O53" s="277"/>
      <c r="P53" s="292" t="s">
        <v>15</v>
      </c>
      <c r="Q53" s="293"/>
      <c r="R53" s="294"/>
      <c r="S53" s="145" t="str">
        <f>IF(S52="","",VLOOKUP(S52,'【記載例】シフト記号表（勤務時間帯）'!$C$5:$K$36,9,FALSE))</f>
        <v>-</v>
      </c>
      <c r="T53" s="146">
        <f>IF(T52="","",VLOOKUP(T52,'【記載例】シフト記号表（勤務時間帯）'!$C$5:$K$36,9,FALSE))</f>
        <v>4</v>
      </c>
      <c r="U53" s="146" t="str">
        <f>IF(U52="","",VLOOKUP(U52,'【記載例】シフト記号表（勤務時間帯）'!$C$5:$K$36,9,FALSE))</f>
        <v>-</v>
      </c>
      <c r="V53" s="146" t="str">
        <f>IF(V52="","",VLOOKUP(V52,'【記載例】シフト記号表（勤務時間帯）'!$C$5:$K$36,9,FALSE))</f>
        <v>-</v>
      </c>
      <c r="W53" s="146">
        <f>IF(W52="","",VLOOKUP(W52,'【記載例】シフト記号表（勤務時間帯）'!$C$5:$K$36,9,FALSE))</f>
        <v>4</v>
      </c>
      <c r="X53" s="146" t="str">
        <f>IF(X52="","",VLOOKUP(X52,'【記載例】シフト記号表（勤務時間帯）'!$C$5:$K$36,9,FALSE))</f>
        <v>-</v>
      </c>
      <c r="Y53" s="147">
        <f>IF(Y52="","",VLOOKUP(Y52,'【記載例】シフト記号表（勤務時間帯）'!$C$5:$K$36,9,FALSE))</f>
        <v>4</v>
      </c>
      <c r="Z53" s="145" t="str">
        <f>IF(Z52="","",VLOOKUP(Z52,'【記載例】シフト記号表（勤務時間帯）'!$C$5:$K$36,9,FALSE))</f>
        <v>-</v>
      </c>
      <c r="AA53" s="146">
        <f>IF(AA52="","",VLOOKUP(AA52,'【記載例】シフト記号表（勤務時間帯）'!$C$5:$K$36,9,FALSE))</f>
        <v>4</v>
      </c>
      <c r="AB53" s="146" t="str">
        <f>IF(AB52="","",VLOOKUP(AB52,'【記載例】シフト記号表（勤務時間帯）'!$C$5:$K$36,9,FALSE))</f>
        <v>-</v>
      </c>
      <c r="AC53" s="146" t="str">
        <f>IF(AC52="","",VLOOKUP(AC52,'【記載例】シフト記号表（勤務時間帯）'!$C$5:$K$36,9,FALSE))</f>
        <v>-</v>
      </c>
      <c r="AD53" s="146">
        <f>IF(AD52="","",VLOOKUP(AD52,'【記載例】シフト記号表（勤務時間帯）'!$C$5:$K$36,9,FALSE))</f>
        <v>4</v>
      </c>
      <c r="AE53" s="146" t="str">
        <f>IF(AE52="","",VLOOKUP(AE52,'【記載例】シフト記号表（勤務時間帯）'!$C$5:$K$36,9,FALSE))</f>
        <v>-</v>
      </c>
      <c r="AF53" s="147">
        <f>IF(AF52="","",VLOOKUP(AF52,'【記載例】シフト記号表（勤務時間帯）'!$C$5:$K$36,9,FALSE))</f>
        <v>4</v>
      </c>
      <c r="AG53" s="145" t="str">
        <f>IF(AG52="","",VLOOKUP(AG52,'【記載例】シフト記号表（勤務時間帯）'!$C$5:$K$36,9,FALSE))</f>
        <v>-</v>
      </c>
      <c r="AH53" s="146">
        <f>IF(AH52="","",VLOOKUP(AH52,'【記載例】シフト記号表（勤務時間帯）'!$C$5:$K$36,9,FALSE))</f>
        <v>4</v>
      </c>
      <c r="AI53" s="146" t="str">
        <f>IF(AI52="","",VLOOKUP(AI52,'【記載例】シフト記号表（勤務時間帯）'!$C$5:$K$36,9,FALSE))</f>
        <v>-</v>
      </c>
      <c r="AJ53" s="146" t="str">
        <f>IF(AJ52="","",VLOOKUP(AJ52,'【記載例】シフト記号表（勤務時間帯）'!$C$5:$K$36,9,FALSE))</f>
        <v>-</v>
      </c>
      <c r="AK53" s="146">
        <f>IF(AK52="","",VLOOKUP(AK52,'【記載例】シフト記号表（勤務時間帯）'!$C$5:$K$36,9,FALSE))</f>
        <v>4</v>
      </c>
      <c r="AL53" s="146" t="str">
        <f>IF(AL52="","",VLOOKUP(AL52,'【記載例】シフト記号表（勤務時間帯）'!$C$5:$K$36,9,FALSE))</f>
        <v>-</v>
      </c>
      <c r="AM53" s="147">
        <f>IF(AM52="","",VLOOKUP(AM52,'【記載例】シフト記号表（勤務時間帯）'!$C$5:$K$36,9,FALSE))</f>
        <v>4</v>
      </c>
      <c r="AN53" s="145" t="str">
        <f>IF(AN52="","",VLOOKUP(AN52,'【記載例】シフト記号表（勤務時間帯）'!$C$5:$K$36,9,FALSE))</f>
        <v>-</v>
      </c>
      <c r="AO53" s="146">
        <f>IF(AO52="","",VLOOKUP(AO52,'【記載例】シフト記号表（勤務時間帯）'!$C$5:$K$36,9,FALSE))</f>
        <v>4</v>
      </c>
      <c r="AP53" s="146" t="str">
        <f>IF(AP52="","",VLOOKUP(AP52,'【記載例】シフト記号表（勤務時間帯）'!$C$5:$K$36,9,FALSE))</f>
        <v>-</v>
      </c>
      <c r="AQ53" s="146" t="str">
        <f>IF(AQ52="","",VLOOKUP(AQ52,'【記載例】シフト記号表（勤務時間帯）'!$C$5:$K$36,9,FALSE))</f>
        <v>-</v>
      </c>
      <c r="AR53" s="146">
        <f>IF(AR52="","",VLOOKUP(AR52,'【記載例】シフト記号表（勤務時間帯）'!$C$5:$K$36,9,FALSE))</f>
        <v>4</v>
      </c>
      <c r="AS53" s="146" t="str">
        <f>IF(AS52="","",VLOOKUP(AS52,'【記載例】シフト記号表（勤務時間帯）'!$C$5:$K$36,9,FALSE))</f>
        <v>-</v>
      </c>
      <c r="AT53" s="147">
        <f>IF(AT52="","",VLOOKUP(AT52,'【記載例】シフト記号表（勤務時間帯）'!$C$5:$K$36,9,FALSE))</f>
        <v>4</v>
      </c>
      <c r="AU53" s="145" t="str">
        <f>IF(AU52="","",VLOOKUP(AU52,'【記載例】シフト記号表（勤務時間帯）'!$C$5:$K$36,9,FALSE))</f>
        <v/>
      </c>
      <c r="AV53" s="146" t="str">
        <f>IF(AV52="","",VLOOKUP(AV52,'【記載例】シフト記号表（勤務時間帯）'!$C$5:$K$36,9,FALSE))</f>
        <v/>
      </c>
      <c r="AW53" s="147" t="str">
        <f>IF(AW52="","",VLOOKUP(AW52,'【記載例】シフト記号表（勤務時間帯）'!$C$5:$K$36,9,FALSE))</f>
        <v/>
      </c>
      <c r="AX53" s="295">
        <f>IF($BB$3="計画",SUM(S53:AT53),IF($BB$3="実績",SUM(S53:AW53),""))</f>
        <v>48</v>
      </c>
      <c r="AY53" s="296"/>
      <c r="AZ53" s="297">
        <f>IF($BB$3="計画",AX53/4,IF($BB$3="実績",【記載例】通所介護!AX53/(【記載例】通所介護!$BB$8/7),""))</f>
        <v>12</v>
      </c>
      <c r="BA53" s="298"/>
      <c r="BB53" s="322"/>
      <c r="BC53" s="323"/>
      <c r="BD53" s="323"/>
      <c r="BE53" s="323"/>
      <c r="BF53" s="324"/>
    </row>
    <row r="54" spans="2:58" ht="20.25" customHeight="1" x14ac:dyDescent="0.4">
      <c r="B54" s="257"/>
      <c r="C54" s="299"/>
      <c r="D54" s="300"/>
      <c r="E54" s="301"/>
      <c r="F54" s="184" t="str">
        <f>C53</f>
        <v>機能訓練指導員</v>
      </c>
      <c r="G54" s="317"/>
      <c r="H54" s="268"/>
      <c r="I54" s="266"/>
      <c r="J54" s="266"/>
      <c r="K54" s="267"/>
      <c r="L54" s="318"/>
      <c r="M54" s="287"/>
      <c r="N54" s="287"/>
      <c r="O54" s="288"/>
      <c r="P54" s="302" t="s">
        <v>51</v>
      </c>
      <c r="Q54" s="303"/>
      <c r="R54" s="304"/>
      <c r="S54" s="148" t="str">
        <f>IF(S52="","",VLOOKUP(S52,'【記載例】シフト記号表（勤務時間帯）'!$C$5:$U$36,19,FALSE))</f>
        <v>-</v>
      </c>
      <c r="T54" s="149">
        <f>IF(T52="","",VLOOKUP(T52,'【記載例】シフト記号表（勤務時間帯）'!$C$5:$U$36,19,FALSE))</f>
        <v>3</v>
      </c>
      <c r="U54" s="149" t="str">
        <f>IF(U52="","",VLOOKUP(U52,'【記載例】シフト記号表（勤務時間帯）'!$C$5:$U$36,19,FALSE))</f>
        <v>-</v>
      </c>
      <c r="V54" s="149" t="str">
        <f>IF(V52="","",VLOOKUP(V52,'【記載例】シフト記号表（勤務時間帯）'!$C$5:$U$36,19,FALSE))</f>
        <v>-</v>
      </c>
      <c r="W54" s="149">
        <f>IF(W52="","",VLOOKUP(W52,'【記載例】シフト記号表（勤務時間帯）'!$C$5:$U$36,19,FALSE))</f>
        <v>3</v>
      </c>
      <c r="X54" s="149" t="str">
        <f>IF(X52="","",VLOOKUP(X52,'【記載例】シフト記号表（勤務時間帯）'!$C$5:$U$36,19,FALSE))</f>
        <v>-</v>
      </c>
      <c r="Y54" s="150">
        <f>IF(Y52="","",VLOOKUP(Y52,'【記載例】シフト記号表（勤務時間帯）'!$C$5:$U$36,19,FALSE))</f>
        <v>3</v>
      </c>
      <c r="Z54" s="148" t="str">
        <f>IF(Z52="","",VLOOKUP(Z52,'【記載例】シフト記号表（勤務時間帯）'!$C$5:$U$36,19,FALSE))</f>
        <v>-</v>
      </c>
      <c r="AA54" s="149">
        <f>IF(AA52="","",VLOOKUP(AA52,'【記載例】シフト記号表（勤務時間帯）'!$C$5:$U$36,19,FALSE))</f>
        <v>3</v>
      </c>
      <c r="AB54" s="149" t="str">
        <f>IF(AB52="","",VLOOKUP(AB52,'【記載例】シフト記号表（勤務時間帯）'!$C$5:$U$36,19,FALSE))</f>
        <v>-</v>
      </c>
      <c r="AC54" s="149" t="str">
        <f>IF(AC52="","",VLOOKUP(AC52,'【記載例】シフト記号表（勤務時間帯）'!$C$5:$U$36,19,FALSE))</f>
        <v>-</v>
      </c>
      <c r="AD54" s="149">
        <f>IF(AD52="","",VLOOKUP(AD52,'【記載例】シフト記号表（勤務時間帯）'!$C$5:$U$36,19,FALSE))</f>
        <v>3</v>
      </c>
      <c r="AE54" s="149" t="str">
        <f>IF(AE52="","",VLOOKUP(AE52,'【記載例】シフト記号表（勤務時間帯）'!$C$5:$U$36,19,FALSE))</f>
        <v>-</v>
      </c>
      <c r="AF54" s="150">
        <f>IF(AF52="","",VLOOKUP(AF52,'【記載例】シフト記号表（勤務時間帯）'!$C$5:$U$36,19,FALSE))</f>
        <v>3</v>
      </c>
      <c r="AG54" s="148" t="str">
        <f>IF(AG52="","",VLOOKUP(AG52,'【記載例】シフト記号表（勤務時間帯）'!$C$5:$U$36,19,FALSE))</f>
        <v>-</v>
      </c>
      <c r="AH54" s="149">
        <f>IF(AH52="","",VLOOKUP(AH52,'【記載例】シフト記号表（勤務時間帯）'!$C$5:$U$36,19,FALSE))</f>
        <v>3</v>
      </c>
      <c r="AI54" s="149" t="str">
        <f>IF(AI52="","",VLOOKUP(AI52,'【記載例】シフト記号表（勤務時間帯）'!$C$5:$U$36,19,FALSE))</f>
        <v>-</v>
      </c>
      <c r="AJ54" s="149" t="str">
        <f>IF(AJ52="","",VLOOKUP(AJ52,'【記載例】シフト記号表（勤務時間帯）'!$C$5:$U$36,19,FALSE))</f>
        <v>-</v>
      </c>
      <c r="AK54" s="149">
        <f>IF(AK52="","",VLOOKUP(AK52,'【記載例】シフト記号表（勤務時間帯）'!$C$5:$U$36,19,FALSE))</f>
        <v>3</v>
      </c>
      <c r="AL54" s="149" t="str">
        <f>IF(AL52="","",VLOOKUP(AL52,'【記載例】シフト記号表（勤務時間帯）'!$C$5:$U$36,19,FALSE))</f>
        <v>-</v>
      </c>
      <c r="AM54" s="150">
        <f>IF(AM52="","",VLOOKUP(AM52,'【記載例】シフト記号表（勤務時間帯）'!$C$5:$U$36,19,FALSE))</f>
        <v>3</v>
      </c>
      <c r="AN54" s="148" t="str">
        <f>IF(AN52="","",VLOOKUP(AN52,'【記載例】シフト記号表（勤務時間帯）'!$C$5:$U$36,19,FALSE))</f>
        <v>-</v>
      </c>
      <c r="AO54" s="149">
        <f>IF(AO52="","",VLOOKUP(AO52,'【記載例】シフト記号表（勤務時間帯）'!$C$5:$U$36,19,FALSE))</f>
        <v>3</v>
      </c>
      <c r="AP54" s="149" t="str">
        <f>IF(AP52="","",VLOOKUP(AP52,'【記載例】シフト記号表（勤務時間帯）'!$C$5:$U$36,19,FALSE))</f>
        <v>-</v>
      </c>
      <c r="AQ54" s="149" t="str">
        <f>IF(AQ52="","",VLOOKUP(AQ52,'【記載例】シフト記号表（勤務時間帯）'!$C$5:$U$36,19,FALSE))</f>
        <v>-</v>
      </c>
      <c r="AR54" s="149">
        <f>IF(AR52="","",VLOOKUP(AR52,'【記載例】シフト記号表（勤務時間帯）'!$C$5:$U$36,19,FALSE))</f>
        <v>3</v>
      </c>
      <c r="AS54" s="149" t="str">
        <f>IF(AS52="","",VLOOKUP(AS52,'【記載例】シフト記号表（勤務時間帯）'!$C$5:$U$36,19,FALSE))</f>
        <v>-</v>
      </c>
      <c r="AT54" s="150">
        <f>IF(AT52="","",VLOOKUP(AT52,'【記載例】シフト記号表（勤務時間帯）'!$C$5:$U$36,19,FALSE))</f>
        <v>3</v>
      </c>
      <c r="AU54" s="148" t="str">
        <f>IF(AU52="","",VLOOKUP(AU52,'【記載例】シフト記号表（勤務時間帯）'!$C$5:$U$36,19,FALSE))</f>
        <v/>
      </c>
      <c r="AV54" s="149" t="str">
        <f>IF(AV52="","",VLOOKUP(AV52,'【記載例】シフト記号表（勤務時間帯）'!$C$5:$U$36,19,FALSE))</f>
        <v/>
      </c>
      <c r="AW54" s="150" t="str">
        <f>IF(AW52="","",VLOOKUP(AW52,'【記載例】シフト記号表（勤務時間帯）'!$C$5:$U$36,19,FALSE))</f>
        <v/>
      </c>
      <c r="AX54" s="305">
        <f>IF($BB$3="計画",SUM(S54:AT54),IF($BB$3="実績",SUM(S54:AW54),""))</f>
        <v>36</v>
      </c>
      <c r="AY54" s="306"/>
      <c r="AZ54" s="307">
        <f>IF($BB$3="計画",AX54/4,IF($BB$3="実績",【記載例】通所介護!AX54/(【記載例】通所介護!$BB$8/7),""))</f>
        <v>9</v>
      </c>
      <c r="BA54" s="308"/>
      <c r="BB54" s="325"/>
      <c r="BC54" s="326"/>
      <c r="BD54" s="326"/>
      <c r="BE54" s="326"/>
      <c r="BF54" s="327"/>
    </row>
    <row r="55" spans="2:58" ht="20.25" customHeight="1" x14ac:dyDescent="0.4">
      <c r="B55" s="257">
        <f>B52+1</f>
        <v>12</v>
      </c>
      <c r="C55" s="259"/>
      <c r="D55" s="260"/>
      <c r="E55" s="261"/>
      <c r="F55" s="186"/>
      <c r="G55" s="262"/>
      <c r="H55" s="265"/>
      <c r="I55" s="266"/>
      <c r="J55" s="266"/>
      <c r="K55" s="267"/>
      <c r="L55" s="272"/>
      <c r="M55" s="273"/>
      <c r="N55" s="273"/>
      <c r="O55" s="274"/>
      <c r="P55" s="281" t="s">
        <v>50</v>
      </c>
      <c r="Q55" s="282"/>
      <c r="R55" s="283"/>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09"/>
      <c r="AY55" s="310"/>
      <c r="AZ55" s="311"/>
      <c r="BA55" s="312"/>
      <c r="BB55" s="284"/>
      <c r="BC55" s="273"/>
      <c r="BD55" s="273"/>
      <c r="BE55" s="273"/>
      <c r="BF55" s="274"/>
    </row>
    <row r="56" spans="2:58" ht="20.25" customHeight="1" x14ac:dyDescent="0.4">
      <c r="B56" s="257"/>
      <c r="C56" s="289"/>
      <c r="D56" s="290"/>
      <c r="E56" s="291"/>
      <c r="F56" s="184"/>
      <c r="G56" s="263"/>
      <c r="H56" s="268"/>
      <c r="I56" s="266"/>
      <c r="J56" s="266"/>
      <c r="K56" s="267"/>
      <c r="L56" s="275"/>
      <c r="M56" s="276"/>
      <c r="N56" s="276"/>
      <c r="O56" s="277"/>
      <c r="P56" s="292" t="s">
        <v>15</v>
      </c>
      <c r="Q56" s="293"/>
      <c r="R56" s="294"/>
      <c r="S56" s="145" t="str">
        <f>IF(S55="","",VLOOKUP(S55,'【記載例】シフト記号表（勤務時間帯）'!$C$5:$K$36,9,FALSE))</f>
        <v/>
      </c>
      <c r="T56" s="146" t="str">
        <f>IF(T55="","",VLOOKUP(T55,'【記載例】シフト記号表（勤務時間帯）'!$C$5:$K$36,9,FALSE))</f>
        <v/>
      </c>
      <c r="U56" s="146" t="str">
        <f>IF(U55="","",VLOOKUP(U55,'【記載例】シフト記号表（勤務時間帯）'!$C$5:$K$36,9,FALSE))</f>
        <v/>
      </c>
      <c r="V56" s="146" t="str">
        <f>IF(V55="","",VLOOKUP(V55,'【記載例】シフト記号表（勤務時間帯）'!$C$5:$K$36,9,FALSE))</f>
        <v/>
      </c>
      <c r="W56" s="146" t="str">
        <f>IF(W55="","",VLOOKUP(W55,'【記載例】シフト記号表（勤務時間帯）'!$C$5:$K$36,9,FALSE))</f>
        <v/>
      </c>
      <c r="X56" s="146" t="str">
        <f>IF(X55="","",VLOOKUP(X55,'【記載例】シフト記号表（勤務時間帯）'!$C$5:$K$36,9,FALSE))</f>
        <v/>
      </c>
      <c r="Y56" s="147" t="str">
        <f>IF(Y55="","",VLOOKUP(Y55,'【記載例】シフト記号表（勤務時間帯）'!$C$5:$K$36,9,FALSE))</f>
        <v/>
      </c>
      <c r="Z56" s="145" t="str">
        <f>IF(Z55="","",VLOOKUP(Z55,'【記載例】シフト記号表（勤務時間帯）'!$C$5:$K$36,9,FALSE))</f>
        <v/>
      </c>
      <c r="AA56" s="146" t="str">
        <f>IF(AA55="","",VLOOKUP(AA55,'【記載例】シフト記号表（勤務時間帯）'!$C$5:$K$36,9,FALSE))</f>
        <v/>
      </c>
      <c r="AB56" s="146" t="str">
        <f>IF(AB55="","",VLOOKUP(AB55,'【記載例】シフト記号表（勤務時間帯）'!$C$5:$K$36,9,FALSE))</f>
        <v/>
      </c>
      <c r="AC56" s="146" t="str">
        <f>IF(AC55="","",VLOOKUP(AC55,'【記載例】シフト記号表（勤務時間帯）'!$C$5:$K$36,9,FALSE))</f>
        <v/>
      </c>
      <c r="AD56" s="146" t="str">
        <f>IF(AD55="","",VLOOKUP(AD55,'【記載例】シフト記号表（勤務時間帯）'!$C$5:$K$36,9,FALSE))</f>
        <v/>
      </c>
      <c r="AE56" s="146" t="str">
        <f>IF(AE55="","",VLOOKUP(AE55,'【記載例】シフト記号表（勤務時間帯）'!$C$5:$K$36,9,FALSE))</f>
        <v/>
      </c>
      <c r="AF56" s="147" t="str">
        <f>IF(AF55="","",VLOOKUP(AF55,'【記載例】シフト記号表（勤務時間帯）'!$C$5:$K$36,9,FALSE))</f>
        <v/>
      </c>
      <c r="AG56" s="145" t="str">
        <f>IF(AG55="","",VLOOKUP(AG55,'【記載例】シフト記号表（勤務時間帯）'!$C$5:$K$36,9,FALSE))</f>
        <v/>
      </c>
      <c r="AH56" s="146" t="str">
        <f>IF(AH55="","",VLOOKUP(AH55,'【記載例】シフト記号表（勤務時間帯）'!$C$5:$K$36,9,FALSE))</f>
        <v/>
      </c>
      <c r="AI56" s="146" t="str">
        <f>IF(AI55="","",VLOOKUP(AI55,'【記載例】シフト記号表（勤務時間帯）'!$C$5:$K$36,9,FALSE))</f>
        <v/>
      </c>
      <c r="AJ56" s="146" t="str">
        <f>IF(AJ55="","",VLOOKUP(AJ55,'【記載例】シフト記号表（勤務時間帯）'!$C$5:$K$36,9,FALSE))</f>
        <v/>
      </c>
      <c r="AK56" s="146" t="str">
        <f>IF(AK55="","",VLOOKUP(AK55,'【記載例】シフト記号表（勤務時間帯）'!$C$5:$K$36,9,FALSE))</f>
        <v/>
      </c>
      <c r="AL56" s="146" t="str">
        <f>IF(AL55="","",VLOOKUP(AL55,'【記載例】シフト記号表（勤務時間帯）'!$C$5:$K$36,9,FALSE))</f>
        <v/>
      </c>
      <c r="AM56" s="147" t="str">
        <f>IF(AM55="","",VLOOKUP(AM55,'【記載例】シフト記号表（勤務時間帯）'!$C$5:$K$36,9,FALSE))</f>
        <v/>
      </c>
      <c r="AN56" s="145" t="str">
        <f>IF(AN55="","",VLOOKUP(AN55,'【記載例】シフト記号表（勤務時間帯）'!$C$5:$K$36,9,FALSE))</f>
        <v/>
      </c>
      <c r="AO56" s="146" t="str">
        <f>IF(AO55="","",VLOOKUP(AO55,'【記載例】シフト記号表（勤務時間帯）'!$C$5:$K$36,9,FALSE))</f>
        <v/>
      </c>
      <c r="AP56" s="146" t="str">
        <f>IF(AP55="","",VLOOKUP(AP55,'【記載例】シフト記号表（勤務時間帯）'!$C$5:$K$36,9,FALSE))</f>
        <v/>
      </c>
      <c r="AQ56" s="146" t="str">
        <f>IF(AQ55="","",VLOOKUP(AQ55,'【記載例】シフト記号表（勤務時間帯）'!$C$5:$K$36,9,FALSE))</f>
        <v/>
      </c>
      <c r="AR56" s="146" t="str">
        <f>IF(AR55="","",VLOOKUP(AR55,'【記載例】シフト記号表（勤務時間帯）'!$C$5:$K$36,9,FALSE))</f>
        <v/>
      </c>
      <c r="AS56" s="146" t="str">
        <f>IF(AS55="","",VLOOKUP(AS55,'【記載例】シフト記号表（勤務時間帯）'!$C$5:$K$36,9,FALSE))</f>
        <v/>
      </c>
      <c r="AT56" s="147" t="str">
        <f>IF(AT55="","",VLOOKUP(AT55,'【記載例】シフト記号表（勤務時間帯）'!$C$5:$K$36,9,FALSE))</f>
        <v/>
      </c>
      <c r="AU56" s="145" t="str">
        <f>IF(AU55="","",VLOOKUP(AU55,'【記載例】シフト記号表（勤務時間帯）'!$C$5:$K$36,9,FALSE))</f>
        <v/>
      </c>
      <c r="AV56" s="146" t="str">
        <f>IF(AV55="","",VLOOKUP(AV55,'【記載例】シフト記号表（勤務時間帯）'!$C$5:$K$36,9,FALSE))</f>
        <v/>
      </c>
      <c r="AW56" s="147" t="str">
        <f>IF(AW55="","",VLOOKUP(AW55,'【記載例】シフト記号表（勤務時間帯）'!$C$5:$K$36,9,FALSE))</f>
        <v/>
      </c>
      <c r="AX56" s="295">
        <f>IF($BB$3="計画",SUM(S56:AT56),IF($BB$3="実績",SUM(S56:AW56),""))</f>
        <v>0</v>
      </c>
      <c r="AY56" s="296"/>
      <c r="AZ56" s="297">
        <f>IF($BB$3="計画",AX56/4,IF($BB$3="実績",【記載例】通所介護!AX56/(【記載例】通所介護!$BB$8/7),""))</f>
        <v>0</v>
      </c>
      <c r="BA56" s="298"/>
      <c r="BB56" s="285"/>
      <c r="BC56" s="276"/>
      <c r="BD56" s="276"/>
      <c r="BE56" s="276"/>
      <c r="BF56" s="277"/>
    </row>
    <row r="57" spans="2:58" ht="20.25" customHeight="1" x14ac:dyDescent="0.4">
      <c r="B57" s="257"/>
      <c r="C57" s="299"/>
      <c r="D57" s="300"/>
      <c r="E57" s="301"/>
      <c r="F57" s="184">
        <f>C56</f>
        <v>0</v>
      </c>
      <c r="G57" s="317"/>
      <c r="H57" s="268"/>
      <c r="I57" s="266"/>
      <c r="J57" s="266"/>
      <c r="K57" s="267"/>
      <c r="L57" s="318"/>
      <c r="M57" s="287"/>
      <c r="N57" s="287"/>
      <c r="O57" s="288"/>
      <c r="P57" s="302" t="s">
        <v>51</v>
      </c>
      <c r="Q57" s="303"/>
      <c r="R57" s="304"/>
      <c r="S57" s="148" t="str">
        <f>IF(S55="","",VLOOKUP(S55,'【記載例】シフト記号表（勤務時間帯）'!$C$5:$U$36,19,FALSE))</f>
        <v/>
      </c>
      <c r="T57" s="149" t="str">
        <f>IF(T55="","",VLOOKUP(T55,'【記載例】シフト記号表（勤務時間帯）'!$C$5:$U$36,19,FALSE))</f>
        <v/>
      </c>
      <c r="U57" s="149" t="str">
        <f>IF(U55="","",VLOOKUP(U55,'【記載例】シフト記号表（勤務時間帯）'!$C$5:$U$36,19,FALSE))</f>
        <v/>
      </c>
      <c r="V57" s="149" t="str">
        <f>IF(V55="","",VLOOKUP(V55,'【記載例】シフト記号表（勤務時間帯）'!$C$5:$U$36,19,FALSE))</f>
        <v/>
      </c>
      <c r="W57" s="149" t="str">
        <f>IF(W55="","",VLOOKUP(W55,'【記載例】シフト記号表（勤務時間帯）'!$C$5:$U$36,19,FALSE))</f>
        <v/>
      </c>
      <c r="X57" s="149" t="str">
        <f>IF(X55="","",VLOOKUP(X55,'【記載例】シフト記号表（勤務時間帯）'!$C$5:$U$36,19,FALSE))</f>
        <v/>
      </c>
      <c r="Y57" s="150" t="str">
        <f>IF(Y55="","",VLOOKUP(Y55,'【記載例】シフト記号表（勤務時間帯）'!$C$5:$U$36,19,FALSE))</f>
        <v/>
      </c>
      <c r="Z57" s="148" t="str">
        <f>IF(Z55="","",VLOOKUP(Z55,'【記載例】シフト記号表（勤務時間帯）'!$C$5:$U$36,19,FALSE))</f>
        <v/>
      </c>
      <c r="AA57" s="149" t="str">
        <f>IF(AA55="","",VLOOKUP(AA55,'【記載例】シフト記号表（勤務時間帯）'!$C$5:$U$36,19,FALSE))</f>
        <v/>
      </c>
      <c r="AB57" s="149" t="str">
        <f>IF(AB55="","",VLOOKUP(AB55,'【記載例】シフト記号表（勤務時間帯）'!$C$5:$U$36,19,FALSE))</f>
        <v/>
      </c>
      <c r="AC57" s="149" t="str">
        <f>IF(AC55="","",VLOOKUP(AC55,'【記載例】シフト記号表（勤務時間帯）'!$C$5:$U$36,19,FALSE))</f>
        <v/>
      </c>
      <c r="AD57" s="149" t="str">
        <f>IF(AD55="","",VLOOKUP(AD55,'【記載例】シフト記号表（勤務時間帯）'!$C$5:$U$36,19,FALSE))</f>
        <v/>
      </c>
      <c r="AE57" s="149" t="str">
        <f>IF(AE55="","",VLOOKUP(AE55,'【記載例】シフト記号表（勤務時間帯）'!$C$5:$U$36,19,FALSE))</f>
        <v/>
      </c>
      <c r="AF57" s="150" t="str">
        <f>IF(AF55="","",VLOOKUP(AF55,'【記載例】シフト記号表（勤務時間帯）'!$C$5:$U$36,19,FALSE))</f>
        <v/>
      </c>
      <c r="AG57" s="148" t="str">
        <f>IF(AG55="","",VLOOKUP(AG55,'【記載例】シフト記号表（勤務時間帯）'!$C$5:$U$36,19,FALSE))</f>
        <v/>
      </c>
      <c r="AH57" s="149" t="str">
        <f>IF(AH55="","",VLOOKUP(AH55,'【記載例】シフト記号表（勤務時間帯）'!$C$5:$U$36,19,FALSE))</f>
        <v/>
      </c>
      <c r="AI57" s="149" t="str">
        <f>IF(AI55="","",VLOOKUP(AI55,'【記載例】シフト記号表（勤務時間帯）'!$C$5:$U$36,19,FALSE))</f>
        <v/>
      </c>
      <c r="AJ57" s="149" t="str">
        <f>IF(AJ55="","",VLOOKUP(AJ55,'【記載例】シフト記号表（勤務時間帯）'!$C$5:$U$36,19,FALSE))</f>
        <v/>
      </c>
      <c r="AK57" s="149" t="str">
        <f>IF(AK55="","",VLOOKUP(AK55,'【記載例】シフト記号表（勤務時間帯）'!$C$5:$U$36,19,FALSE))</f>
        <v/>
      </c>
      <c r="AL57" s="149" t="str">
        <f>IF(AL55="","",VLOOKUP(AL55,'【記載例】シフト記号表（勤務時間帯）'!$C$5:$U$36,19,FALSE))</f>
        <v/>
      </c>
      <c r="AM57" s="150" t="str">
        <f>IF(AM55="","",VLOOKUP(AM55,'【記載例】シフト記号表（勤務時間帯）'!$C$5:$U$36,19,FALSE))</f>
        <v/>
      </c>
      <c r="AN57" s="148" t="str">
        <f>IF(AN55="","",VLOOKUP(AN55,'【記載例】シフト記号表（勤務時間帯）'!$C$5:$U$36,19,FALSE))</f>
        <v/>
      </c>
      <c r="AO57" s="149" t="str">
        <f>IF(AO55="","",VLOOKUP(AO55,'【記載例】シフト記号表（勤務時間帯）'!$C$5:$U$36,19,FALSE))</f>
        <v/>
      </c>
      <c r="AP57" s="149" t="str">
        <f>IF(AP55="","",VLOOKUP(AP55,'【記載例】シフト記号表（勤務時間帯）'!$C$5:$U$36,19,FALSE))</f>
        <v/>
      </c>
      <c r="AQ57" s="149" t="str">
        <f>IF(AQ55="","",VLOOKUP(AQ55,'【記載例】シフト記号表（勤務時間帯）'!$C$5:$U$36,19,FALSE))</f>
        <v/>
      </c>
      <c r="AR57" s="149" t="str">
        <f>IF(AR55="","",VLOOKUP(AR55,'【記載例】シフト記号表（勤務時間帯）'!$C$5:$U$36,19,FALSE))</f>
        <v/>
      </c>
      <c r="AS57" s="149" t="str">
        <f>IF(AS55="","",VLOOKUP(AS55,'【記載例】シフト記号表（勤務時間帯）'!$C$5:$U$36,19,FALSE))</f>
        <v/>
      </c>
      <c r="AT57" s="150" t="str">
        <f>IF(AT55="","",VLOOKUP(AT55,'【記載例】シフト記号表（勤務時間帯）'!$C$5:$U$36,19,FALSE))</f>
        <v/>
      </c>
      <c r="AU57" s="148" t="str">
        <f>IF(AU55="","",VLOOKUP(AU55,'【記載例】シフト記号表（勤務時間帯）'!$C$5:$U$36,19,FALSE))</f>
        <v/>
      </c>
      <c r="AV57" s="149" t="str">
        <f>IF(AV55="","",VLOOKUP(AV55,'【記載例】シフト記号表（勤務時間帯）'!$C$5:$U$36,19,FALSE))</f>
        <v/>
      </c>
      <c r="AW57" s="150" t="str">
        <f>IF(AW55="","",VLOOKUP(AW55,'【記載例】シフト記号表（勤務時間帯）'!$C$5:$U$36,19,FALSE))</f>
        <v/>
      </c>
      <c r="AX57" s="305">
        <f>IF($BB$3="計画",SUM(S57:AT57),IF($BB$3="実績",SUM(S57:AW57),""))</f>
        <v>0</v>
      </c>
      <c r="AY57" s="306"/>
      <c r="AZ57" s="307">
        <f>IF($BB$3="計画",AX57/4,IF($BB$3="実績",【記載例】通所介護!AX57/(【記載例】通所介護!$BB$8/7),""))</f>
        <v>0</v>
      </c>
      <c r="BA57" s="308"/>
      <c r="BB57" s="286"/>
      <c r="BC57" s="287"/>
      <c r="BD57" s="287"/>
      <c r="BE57" s="287"/>
      <c r="BF57" s="288"/>
    </row>
    <row r="58" spans="2:58" ht="20.25" customHeight="1" x14ac:dyDescent="0.4">
      <c r="B58" s="257">
        <f>B55+1</f>
        <v>13</v>
      </c>
      <c r="C58" s="259"/>
      <c r="D58" s="260"/>
      <c r="E58" s="261"/>
      <c r="F58" s="186"/>
      <c r="G58" s="262"/>
      <c r="H58" s="265"/>
      <c r="I58" s="266"/>
      <c r="J58" s="266"/>
      <c r="K58" s="267"/>
      <c r="L58" s="272"/>
      <c r="M58" s="273"/>
      <c r="N58" s="273"/>
      <c r="O58" s="274"/>
      <c r="P58" s="281" t="s">
        <v>50</v>
      </c>
      <c r="Q58" s="282"/>
      <c r="R58" s="283"/>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09"/>
      <c r="AY58" s="310"/>
      <c r="AZ58" s="311"/>
      <c r="BA58" s="312"/>
      <c r="BB58" s="284"/>
      <c r="BC58" s="273"/>
      <c r="BD58" s="273"/>
      <c r="BE58" s="273"/>
      <c r="BF58" s="274"/>
    </row>
    <row r="59" spans="2:58" ht="20.25" customHeight="1" x14ac:dyDescent="0.4">
      <c r="B59" s="257"/>
      <c r="C59" s="289"/>
      <c r="D59" s="290"/>
      <c r="E59" s="291"/>
      <c r="F59" s="184"/>
      <c r="G59" s="263"/>
      <c r="H59" s="268"/>
      <c r="I59" s="266"/>
      <c r="J59" s="266"/>
      <c r="K59" s="267"/>
      <c r="L59" s="275"/>
      <c r="M59" s="276"/>
      <c r="N59" s="276"/>
      <c r="O59" s="277"/>
      <c r="P59" s="292" t="s">
        <v>15</v>
      </c>
      <c r="Q59" s="293"/>
      <c r="R59" s="294"/>
      <c r="S59" s="145" t="str">
        <f>IF(S58="","",VLOOKUP(S58,'【記載例】シフト記号表（勤務時間帯）'!$C$5:$K$36,9,FALSE))</f>
        <v/>
      </c>
      <c r="T59" s="146" t="str">
        <f>IF(T58="","",VLOOKUP(T58,'【記載例】シフト記号表（勤務時間帯）'!$C$5:$K$36,9,FALSE))</f>
        <v/>
      </c>
      <c r="U59" s="146" t="str">
        <f>IF(U58="","",VLOOKUP(U58,'【記載例】シフト記号表（勤務時間帯）'!$C$5:$K$36,9,FALSE))</f>
        <v/>
      </c>
      <c r="V59" s="146" t="str">
        <f>IF(V58="","",VLOOKUP(V58,'【記載例】シフト記号表（勤務時間帯）'!$C$5:$K$36,9,FALSE))</f>
        <v/>
      </c>
      <c r="W59" s="146" t="str">
        <f>IF(W58="","",VLOOKUP(W58,'【記載例】シフト記号表（勤務時間帯）'!$C$5:$K$36,9,FALSE))</f>
        <v/>
      </c>
      <c r="X59" s="146" t="str">
        <f>IF(X58="","",VLOOKUP(X58,'【記載例】シフト記号表（勤務時間帯）'!$C$5:$K$36,9,FALSE))</f>
        <v/>
      </c>
      <c r="Y59" s="147" t="str">
        <f>IF(Y58="","",VLOOKUP(Y58,'【記載例】シフト記号表（勤務時間帯）'!$C$5:$K$36,9,FALSE))</f>
        <v/>
      </c>
      <c r="Z59" s="145" t="str">
        <f>IF(Z58="","",VLOOKUP(Z58,'【記載例】シフト記号表（勤務時間帯）'!$C$5:$K$36,9,FALSE))</f>
        <v/>
      </c>
      <c r="AA59" s="146" t="str">
        <f>IF(AA58="","",VLOOKUP(AA58,'【記載例】シフト記号表（勤務時間帯）'!$C$5:$K$36,9,FALSE))</f>
        <v/>
      </c>
      <c r="AB59" s="146" t="str">
        <f>IF(AB58="","",VLOOKUP(AB58,'【記載例】シフト記号表（勤務時間帯）'!$C$5:$K$36,9,FALSE))</f>
        <v/>
      </c>
      <c r="AC59" s="146" t="str">
        <f>IF(AC58="","",VLOOKUP(AC58,'【記載例】シフト記号表（勤務時間帯）'!$C$5:$K$36,9,FALSE))</f>
        <v/>
      </c>
      <c r="AD59" s="146" t="str">
        <f>IF(AD58="","",VLOOKUP(AD58,'【記載例】シフト記号表（勤務時間帯）'!$C$5:$K$36,9,FALSE))</f>
        <v/>
      </c>
      <c r="AE59" s="146" t="str">
        <f>IF(AE58="","",VLOOKUP(AE58,'【記載例】シフト記号表（勤務時間帯）'!$C$5:$K$36,9,FALSE))</f>
        <v/>
      </c>
      <c r="AF59" s="147" t="str">
        <f>IF(AF58="","",VLOOKUP(AF58,'【記載例】シフト記号表（勤務時間帯）'!$C$5:$K$36,9,FALSE))</f>
        <v/>
      </c>
      <c r="AG59" s="145" t="str">
        <f>IF(AG58="","",VLOOKUP(AG58,'【記載例】シフト記号表（勤務時間帯）'!$C$5:$K$36,9,FALSE))</f>
        <v/>
      </c>
      <c r="AH59" s="146" t="str">
        <f>IF(AH58="","",VLOOKUP(AH58,'【記載例】シフト記号表（勤務時間帯）'!$C$5:$K$36,9,FALSE))</f>
        <v/>
      </c>
      <c r="AI59" s="146" t="str">
        <f>IF(AI58="","",VLOOKUP(AI58,'【記載例】シフト記号表（勤務時間帯）'!$C$5:$K$36,9,FALSE))</f>
        <v/>
      </c>
      <c r="AJ59" s="146" t="str">
        <f>IF(AJ58="","",VLOOKUP(AJ58,'【記載例】シフト記号表（勤務時間帯）'!$C$5:$K$36,9,FALSE))</f>
        <v/>
      </c>
      <c r="AK59" s="146" t="str">
        <f>IF(AK58="","",VLOOKUP(AK58,'【記載例】シフト記号表（勤務時間帯）'!$C$5:$K$36,9,FALSE))</f>
        <v/>
      </c>
      <c r="AL59" s="146" t="str">
        <f>IF(AL58="","",VLOOKUP(AL58,'【記載例】シフト記号表（勤務時間帯）'!$C$5:$K$36,9,FALSE))</f>
        <v/>
      </c>
      <c r="AM59" s="147" t="str">
        <f>IF(AM58="","",VLOOKUP(AM58,'【記載例】シフト記号表（勤務時間帯）'!$C$5:$K$36,9,FALSE))</f>
        <v/>
      </c>
      <c r="AN59" s="145" t="str">
        <f>IF(AN58="","",VLOOKUP(AN58,'【記載例】シフト記号表（勤務時間帯）'!$C$5:$K$36,9,FALSE))</f>
        <v/>
      </c>
      <c r="AO59" s="146" t="str">
        <f>IF(AO58="","",VLOOKUP(AO58,'【記載例】シフト記号表（勤務時間帯）'!$C$5:$K$36,9,FALSE))</f>
        <v/>
      </c>
      <c r="AP59" s="146" t="str">
        <f>IF(AP58="","",VLOOKUP(AP58,'【記載例】シフト記号表（勤務時間帯）'!$C$5:$K$36,9,FALSE))</f>
        <v/>
      </c>
      <c r="AQ59" s="146" t="str">
        <f>IF(AQ58="","",VLOOKUP(AQ58,'【記載例】シフト記号表（勤務時間帯）'!$C$5:$K$36,9,FALSE))</f>
        <v/>
      </c>
      <c r="AR59" s="146" t="str">
        <f>IF(AR58="","",VLOOKUP(AR58,'【記載例】シフト記号表（勤務時間帯）'!$C$5:$K$36,9,FALSE))</f>
        <v/>
      </c>
      <c r="AS59" s="146" t="str">
        <f>IF(AS58="","",VLOOKUP(AS58,'【記載例】シフト記号表（勤務時間帯）'!$C$5:$K$36,9,FALSE))</f>
        <v/>
      </c>
      <c r="AT59" s="147" t="str">
        <f>IF(AT58="","",VLOOKUP(AT58,'【記載例】シフト記号表（勤務時間帯）'!$C$5:$K$36,9,FALSE))</f>
        <v/>
      </c>
      <c r="AU59" s="145" t="str">
        <f>IF(AU58="","",VLOOKUP(AU58,'【記載例】シフト記号表（勤務時間帯）'!$C$5:$K$36,9,FALSE))</f>
        <v/>
      </c>
      <c r="AV59" s="146" t="str">
        <f>IF(AV58="","",VLOOKUP(AV58,'【記載例】シフト記号表（勤務時間帯）'!$C$5:$K$36,9,FALSE))</f>
        <v/>
      </c>
      <c r="AW59" s="147" t="str">
        <f>IF(AW58="","",VLOOKUP(AW58,'【記載例】シフト記号表（勤務時間帯）'!$C$5:$K$36,9,FALSE))</f>
        <v/>
      </c>
      <c r="AX59" s="295">
        <f>IF($BB$3="計画",SUM(S59:AT59),IF($BB$3="実績",SUM(S59:AW59),""))</f>
        <v>0</v>
      </c>
      <c r="AY59" s="296"/>
      <c r="AZ59" s="297">
        <f>IF($BB$3="計画",AX59/4,IF($BB$3="実績",【記載例】通所介護!AX59/(【記載例】通所介護!$BB$8/7),""))</f>
        <v>0</v>
      </c>
      <c r="BA59" s="298"/>
      <c r="BB59" s="285"/>
      <c r="BC59" s="276"/>
      <c r="BD59" s="276"/>
      <c r="BE59" s="276"/>
      <c r="BF59" s="277"/>
    </row>
    <row r="60" spans="2:58" ht="20.25" customHeight="1" thickBot="1" x14ac:dyDescent="0.45">
      <c r="B60" s="258"/>
      <c r="C60" s="299"/>
      <c r="D60" s="300"/>
      <c r="E60" s="301"/>
      <c r="F60" s="190">
        <f>C59</f>
        <v>0</v>
      </c>
      <c r="G60" s="264"/>
      <c r="H60" s="269"/>
      <c r="I60" s="270"/>
      <c r="J60" s="270"/>
      <c r="K60" s="271"/>
      <c r="L60" s="278"/>
      <c r="M60" s="279"/>
      <c r="N60" s="279"/>
      <c r="O60" s="280"/>
      <c r="P60" s="314" t="s">
        <v>51</v>
      </c>
      <c r="Q60" s="315"/>
      <c r="R60" s="316"/>
      <c r="S60" s="163" t="str">
        <f>IF(S58="","",VLOOKUP(S58,'【記載例】シフト記号表（勤務時間帯）'!$C$5:$U$36,19,FALSE))</f>
        <v/>
      </c>
      <c r="T60" s="164" t="str">
        <f>IF(T58="","",VLOOKUP(T58,'【記載例】シフト記号表（勤務時間帯）'!$C$5:$U$36,19,FALSE))</f>
        <v/>
      </c>
      <c r="U60" s="164" t="str">
        <f>IF(U58="","",VLOOKUP(U58,'【記載例】シフト記号表（勤務時間帯）'!$C$5:$U$36,19,FALSE))</f>
        <v/>
      </c>
      <c r="V60" s="164" t="str">
        <f>IF(V58="","",VLOOKUP(V58,'【記載例】シフト記号表（勤務時間帯）'!$C$5:$U$36,19,FALSE))</f>
        <v/>
      </c>
      <c r="W60" s="164" t="str">
        <f>IF(W58="","",VLOOKUP(W58,'【記載例】シフト記号表（勤務時間帯）'!$C$5:$U$36,19,FALSE))</f>
        <v/>
      </c>
      <c r="X60" s="164" t="str">
        <f>IF(X58="","",VLOOKUP(X58,'【記載例】シフト記号表（勤務時間帯）'!$C$5:$U$36,19,FALSE))</f>
        <v/>
      </c>
      <c r="Y60" s="165" t="str">
        <f>IF(Y58="","",VLOOKUP(Y58,'【記載例】シフト記号表（勤務時間帯）'!$C$5:$U$36,19,FALSE))</f>
        <v/>
      </c>
      <c r="Z60" s="163" t="str">
        <f>IF(Z58="","",VLOOKUP(Z58,'【記載例】シフト記号表（勤務時間帯）'!$C$5:$U$36,19,FALSE))</f>
        <v/>
      </c>
      <c r="AA60" s="164" t="str">
        <f>IF(AA58="","",VLOOKUP(AA58,'【記載例】シフト記号表（勤務時間帯）'!$C$5:$U$36,19,FALSE))</f>
        <v/>
      </c>
      <c r="AB60" s="164" t="str">
        <f>IF(AB58="","",VLOOKUP(AB58,'【記載例】シフト記号表（勤務時間帯）'!$C$5:$U$36,19,FALSE))</f>
        <v/>
      </c>
      <c r="AC60" s="164" t="str">
        <f>IF(AC58="","",VLOOKUP(AC58,'【記載例】シフト記号表（勤務時間帯）'!$C$5:$U$36,19,FALSE))</f>
        <v/>
      </c>
      <c r="AD60" s="164" t="str">
        <f>IF(AD58="","",VLOOKUP(AD58,'【記載例】シフト記号表（勤務時間帯）'!$C$5:$U$36,19,FALSE))</f>
        <v/>
      </c>
      <c r="AE60" s="164" t="str">
        <f>IF(AE58="","",VLOOKUP(AE58,'【記載例】シフト記号表（勤務時間帯）'!$C$5:$U$36,19,FALSE))</f>
        <v/>
      </c>
      <c r="AF60" s="165" t="str">
        <f>IF(AF58="","",VLOOKUP(AF58,'【記載例】シフト記号表（勤務時間帯）'!$C$5:$U$36,19,FALSE))</f>
        <v/>
      </c>
      <c r="AG60" s="163" t="str">
        <f>IF(AG58="","",VLOOKUP(AG58,'【記載例】シフト記号表（勤務時間帯）'!$C$5:$U$36,19,FALSE))</f>
        <v/>
      </c>
      <c r="AH60" s="164" t="str">
        <f>IF(AH58="","",VLOOKUP(AH58,'【記載例】シフト記号表（勤務時間帯）'!$C$5:$U$36,19,FALSE))</f>
        <v/>
      </c>
      <c r="AI60" s="164" t="str">
        <f>IF(AI58="","",VLOOKUP(AI58,'【記載例】シフト記号表（勤務時間帯）'!$C$5:$U$36,19,FALSE))</f>
        <v/>
      </c>
      <c r="AJ60" s="164" t="str">
        <f>IF(AJ58="","",VLOOKUP(AJ58,'【記載例】シフト記号表（勤務時間帯）'!$C$5:$U$36,19,FALSE))</f>
        <v/>
      </c>
      <c r="AK60" s="164" t="str">
        <f>IF(AK58="","",VLOOKUP(AK58,'【記載例】シフト記号表（勤務時間帯）'!$C$5:$U$36,19,FALSE))</f>
        <v/>
      </c>
      <c r="AL60" s="164" t="str">
        <f>IF(AL58="","",VLOOKUP(AL58,'【記載例】シフト記号表（勤務時間帯）'!$C$5:$U$36,19,FALSE))</f>
        <v/>
      </c>
      <c r="AM60" s="165" t="str">
        <f>IF(AM58="","",VLOOKUP(AM58,'【記載例】シフト記号表（勤務時間帯）'!$C$5:$U$36,19,FALSE))</f>
        <v/>
      </c>
      <c r="AN60" s="163" t="str">
        <f>IF(AN58="","",VLOOKUP(AN58,'【記載例】シフト記号表（勤務時間帯）'!$C$5:$U$36,19,FALSE))</f>
        <v/>
      </c>
      <c r="AO60" s="164" t="str">
        <f>IF(AO58="","",VLOOKUP(AO58,'【記載例】シフト記号表（勤務時間帯）'!$C$5:$U$36,19,FALSE))</f>
        <v/>
      </c>
      <c r="AP60" s="164" t="str">
        <f>IF(AP58="","",VLOOKUP(AP58,'【記載例】シフト記号表（勤務時間帯）'!$C$5:$U$36,19,FALSE))</f>
        <v/>
      </c>
      <c r="AQ60" s="164" t="str">
        <f>IF(AQ58="","",VLOOKUP(AQ58,'【記載例】シフト記号表（勤務時間帯）'!$C$5:$U$36,19,FALSE))</f>
        <v/>
      </c>
      <c r="AR60" s="164" t="str">
        <f>IF(AR58="","",VLOOKUP(AR58,'【記載例】シフト記号表（勤務時間帯）'!$C$5:$U$36,19,FALSE))</f>
        <v/>
      </c>
      <c r="AS60" s="164" t="str">
        <f>IF(AS58="","",VLOOKUP(AS58,'【記載例】シフト記号表（勤務時間帯）'!$C$5:$U$36,19,FALSE))</f>
        <v/>
      </c>
      <c r="AT60" s="165" t="str">
        <f>IF(AT58="","",VLOOKUP(AT58,'【記載例】シフト記号表（勤務時間帯）'!$C$5:$U$36,19,FALSE))</f>
        <v/>
      </c>
      <c r="AU60" s="163" t="str">
        <f>IF(AU58="","",VLOOKUP(AU58,'【記載例】シフト記号表（勤務時間帯）'!$C$5:$U$36,19,FALSE))</f>
        <v/>
      </c>
      <c r="AV60" s="164" t="str">
        <f>IF(AV58="","",VLOOKUP(AV58,'【記載例】シフト記号表（勤務時間帯）'!$C$5:$U$36,19,FALSE))</f>
        <v/>
      </c>
      <c r="AW60" s="165" t="str">
        <f>IF(AW58="","",VLOOKUP(AW58,'【記載例】シフト記号表（勤務時間帯）'!$C$5:$U$36,19,FALSE))</f>
        <v/>
      </c>
      <c r="AX60" s="234">
        <f>IF($BB$3="計画",SUM(S60:AT60),IF($BB$3="実績",SUM(S60:AW60),""))</f>
        <v>0</v>
      </c>
      <c r="AY60" s="235"/>
      <c r="AZ60" s="236">
        <f>IF($BB$3="計画",AX60/4,IF($BB$3="実績",【記載例】通所介護!AX60/(【記載例】通所介護!$BB$8/7),""))</f>
        <v>0</v>
      </c>
      <c r="BA60" s="237"/>
      <c r="BB60" s="313"/>
      <c r="BC60" s="279"/>
      <c r="BD60" s="279"/>
      <c r="BE60" s="279"/>
      <c r="BF60" s="280"/>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238" t="s">
        <v>152</v>
      </c>
      <c r="I62" s="238"/>
      <c r="J62" s="238"/>
      <c r="K62" s="238"/>
      <c r="L62" s="238"/>
      <c r="M62" s="238"/>
      <c r="N62" s="238"/>
      <c r="O62" s="238"/>
      <c r="P62" s="238"/>
      <c r="Q62" s="238"/>
      <c r="R62" s="239"/>
      <c r="S62" s="151">
        <f t="shared" ref="S62:AW62" si="1">IF(SUMIF($F$22:$F$60, "生活相談員", S22:S60)=0,"",SUMIF($F$22:$F$60,"生活相談員",S22:S60))</f>
        <v>7.0000000000000089</v>
      </c>
      <c r="T62" s="152">
        <f t="shared" si="1"/>
        <v>7.0000000000000089</v>
      </c>
      <c r="U62" s="152">
        <f t="shared" si="1"/>
        <v>7.0000000000000089</v>
      </c>
      <c r="V62" s="152">
        <f t="shared" si="1"/>
        <v>7.0000000000000089</v>
      </c>
      <c r="W62" s="152">
        <f t="shared" si="1"/>
        <v>7.0000000000000089</v>
      </c>
      <c r="X62" s="152">
        <f t="shared" si="1"/>
        <v>7.0000000000000089</v>
      </c>
      <c r="Y62" s="153">
        <f t="shared" si="1"/>
        <v>7.0000000000000089</v>
      </c>
      <c r="Z62" s="151">
        <f t="shared" si="1"/>
        <v>7.0000000000000089</v>
      </c>
      <c r="AA62" s="152">
        <f t="shared" si="1"/>
        <v>7.0000000000000089</v>
      </c>
      <c r="AB62" s="152">
        <f t="shared" si="1"/>
        <v>7.0000000000000089</v>
      </c>
      <c r="AC62" s="152">
        <f t="shared" si="1"/>
        <v>7.0000000000000089</v>
      </c>
      <c r="AD62" s="152">
        <f t="shared" si="1"/>
        <v>7.0000000000000089</v>
      </c>
      <c r="AE62" s="152">
        <f t="shared" si="1"/>
        <v>7.0000000000000089</v>
      </c>
      <c r="AF62" s="153">
        <f t="shared" si="1"/>
        <v>7.0000000000000089</v>
      </c>
      <c r="AG62" s="151">
        <f t="shared" si="1"/>
        <v>7.0000000000000089</v>
      </c>
      <c r="AH62" s="152">
        <f t="shared" si="1"/>
        <v>7.0000000000000089</v>
      </c>
      <c r="AI62" s="152">
        <f t="shared" si="1"/>
        <v>7.0000000000000089</v>
      </c>
      <c r="AJ62" s="152">
        <f t="shared" si="1"/>
        <v>7.0000000000000089</v>
      </c>
      <c r="AK62" s="152">
        <f t="shared" si="1"/>
        <v>7.0000000000000089</v>
      </c>
      <c r="AL62" s="152">
        <f t="shared" si="1"/>
        <v>7.0000000000000089</v>
      </c>
      <c r="AM62" s="153">
        <f t="shared" si="1"/>
        <v>7.0000000000000089</v>
      </c>
      <c r="AN62" s="151">
        <f t="shared" si="1"/>
        <v>7.0000000000000089</v>
      </c>
      <c r="AO62" s="152">
        <f t="shared" si="1"/>
        <v>7.0000000000000089</v>
      </c>
      <c r="AP62" s="152">
        <f t="shared" si="1"/>
        <v>7.0000000000000089</v>
      </c>
      <c r="AQ62" s="152">
        <f t="shared" si="1"/>
        <v>7.0000000000000089</v>
      </c>
      <c r="AR62" s="152">
        <f t="shared" si="1"/>
        <v>7.0000000000000089</v>
      </c>
      <c r="AS62" s="152">
        <f t="shared" si="1"/>
        <v>7.0000000000000089</v>
      </c>
      <c r="AT62" s="153">
        <f t="shared" si="1"/>
        <v>7.0000000000000089</v>
      </c>
      <c r="AU62" s="151" t="str">
        <f t="shared" si="1"/>
        <v/>
      </c>
      <c r="AV62" s="152" t="str">
        <f t="shared" si="1"/>
        <v/>
      </c>
      <c r="AW62" s="153" t="str">
        <f t="shared" si="1"/>
        <v/>
      </c>
      <c r="AX62" s="240">
        <f>IF(SUMIF($C$22:$C$60, "生活相談員", AX22:AY60)=0,"",SUMIF($C$22:$C$60,"生活相談員",AX22:AY60))</f>
        <v>224</v>
      </c>
      <c r="AY62" s="241"/>
      <c r="AZ62" s="242">
        <f>IF(AX62="","",IF($BB$3="計画",AX62/4,IF($BB$3="実績",AX62/(【記載例】通所介護!$BB$8/7),"")))</f>
        <v>56</v>
      </c>
      <c r="BA62" s="243"/>
      <c r="BB62" s="205"/>
      <c r="BC62" s="206"/>
      <c r="BD62" s="206"/>
      <c r="BE62" s="206"/>
      <c r="BF62" s="207"/>
    </row>
    <row r="63" spans="2:58" ht="20.25" customHeight="1" x14ac:dyDescent="0.4">
      <c r="B63" s="118"/>
      <c r="C63" s="34"/>
      <c r="D63" s="34"/>
      <c r="E63" s="34"/>
      <c r="F63" s="34"/>
      <c r="G63" s="34"/>
      <c r="H63" s="229" t="s">
        <v>153</v>
      </c>
      <c r="I63" s="229"/>
      <c r="J63" s="229"/>
      <c r="K63" s="229"/>
      <c r="L63" s="229"/>
      <c r="M63" s="229"/>
      <c r="N63" s="229"/>
      <c r="O63" s="229"/>
      <c r="P63" s="229"/>
      <c r="Q63" s="229"/>
      <c r="R63" s="230"/>
      <c r="S63" s="154">
        <f t="shared" ref="S63:AW63" si="2">IF(SUMIF($F$22:$F$60, "介護職員", S22:S60)=0,"",SUMIF($F$22:$F$60, "介護職員", S22:S60))</f>
        <v>14.000000000000018</v>
      </c>
      <c r="T63" s="155">
        <f t="shared" si="2"/>
        <v>14.000000000000018</v>
      </c>
      <c r="U63" s="155">
        <f t="shared" si="2"/>
        <v>14.000000000000018</v>
      </c>
      <c r="V63" s="155">
        <f t="shared" si="2"/>
        <v>14.000000000000018</v>
      </c>
      <c r="W63" s="155">
        <f t="shared" si="2"/>
        <v>14.000000000000018</v>
      </c>
      <c r="X63" s="155">
        <f t="shared" si="2"/>
        <v>14.000000000000018</v>
      </c>
      <c r="Y63" s="156">
        <f t="shared" si="2"/>
        <v>14.000000000000018</v>
      </c>
      <c r="Z63" s="154">
        <f t="shared" si="2"/>
        <v>14.000000000000018</v>
      </c>
      <c r="AA63" s="155">
        <f t="shared" si="2"/>
        <v>14.000000000000018</v>
      </c>
      <c r="AB63" s="155">
        <f t="shared" si="2"/>
        <v>14.000000000000018</v>
      </c>
      <c r="AC63" s="155">
        <f t="shared" si="2"/>
        <v>14.000000000000018</v>
      </c>
      <c r="AD63" s="155">
        <f t="shared" si="2"/>
        <v>14.000000000000018</v>
      </c>
      <c r="AE63" s="155">
        <f t="shared" si="2"/>
        <v>14.000000000000018</v>
      </c>
      <c r="AF63" s="156">
        <f t="shared" si="2"/>
        <v>14.000000000000018</v>
      </c>
      <c r="AG63" s="154">
        <f t="shared" si="2"/>
        <v>14.000000000000018</v>
      </c>
      <c r="AH63" s="155">
        <f t="shared" si="2"/>
        <v>14.000000000000018</v>
      </c>
      <c r="AI63" s="155">
        <f t="shared" si="2"/>
        <v>14.000000000000018</v>
      </c>
      <c r="AJ63" s="155">
        <f t="shared" si="2"/>
        <v>14.000000000000018</v>
      </c>
      <c r="AK63" s="155">
        <f t="shared" si="2"/>
        <v>14.000000000000018</v>
      </c>
      <c r="AL63" s="155">
        <f t="shared" si="2"/>
        <v>14.000000000000018</v>
      </c>
      <c r="AM63" s="156">
        <f t="shared" si="2"/>
        <v>14.000000000000018</v>
      </c>
      <c r="AN63" s="154">
        <f t="shared" si="2"/>
        <v>14.000000000000018</v>
      </c>
      <c r="AO63" s="155">
        <f t="shared" si="2"/>
        <v>14.000000000000018</v>
      </c>
      <c r="AP63" s="155">
        <f t="shared" si="2"/>
        <v>14.000000000000018</v>
      </c>
      <c r="AQ63" s="155">
        <f t="shared" si="2"/>
        <v>14.000000000000018</v>
      </c>
      <c r="AR63" s="155">
        <f t="shared" si="2"/>
        <v>14.000000000000018</v>
      </c>
      <c r="AS63" s="155">
        <f t="shared" si="2"/>
        <v>14.000000000000018</v>
      </c>
      <c r="AT63" s="156">
        <f t="shared" si="2"/>
        <v>14.000000000000018</v>
      </c>
      <c r="AU63" s="154" t="str">
        <f t="shared" si="2"/>
        <v/>
      </c>
      <c r="AV63" s="155" t="str">
        <f t="shared" si="2"/>
        <v/>
      </c>
      <c r="AW63" s="156" t="str">
        <f t="shared" si="2"/>
        <v/>
      </c>
      <c r="AX63" s="244">
        <f>IF(SUMIF($C$22:$C$60, "介護職員", AX22:AX60)=0,"",SUMIF($C$22:$C$60, "介護職員", AX22:AX60))</f>
        <v>448</v>
      </c>
      <c r="AY63" s="245"/>
      <c r="AZ63" s="246">
        <f>IF(AX63="","",IF($BB$3="計画",AX63/4,IF($BB$3="実績",AX63/(【記載例】通所介護!$BB$8/7),"")))</f>
        <v>112</v>
      </c>
      <c r="BA63" s="247"/>
      <c r="BB63" s="208"/>
      <c r="BC63" s="209"/>
      <c r="BD63" s="209"/>
      <c r="BE63" s="209"/>
      <c r="BF63" s="210"/>
    </row>
    <row r="64" spans="2:58" ht="20.25" customHeight="1" x14ac:dyDescent="0.4">
      <c r="B64" s="118"/>
      <c r="C64" s="34"/>
      <c r="D64" s="34"/>
      <c r="E64" s="34"/>
      <c r="F64" s="34"/>
      <c r="G64" s="34"/>
      <c r="H64" s="229" t="s">
        <v>154</v>
      </c>
      <c r="I64" s="229"/>
      <c r="J64" s="229"/>
      <c r="K64" s="229"/>
      <c r="L64" s="229"/>
      <c r="M64" s="229"/>
      <c r="N64" s="229"/>
      <c r="O64" s="229"/>
      <c r="P64" s="229"/>
      <c r="Q64" s="229"/>
      <c r="R64" s="230"/>
      <c r="S64" s="191">
        <v>20</v>
      </c>
      <c r="T64" s="192">
        <v>20</v>
      </c>
      <c r="U64" s="192">
        <v>20</v>
      </c>
      <c r="V64" s="192">
        <v>20</v>
      </c>
      <c r="W64" s="192">
        <v>20</v>
      </c>
      <c r="X64" s="192">
        <v>20</v>
      </c>
      <c r="Y64" s="193">
        <v>20</v>
      </c>
      <c r="Z64" s="191">
        <v>20</v>
      </c>
      <c r="AA64" s="192">
        <v>20</v>
      </c>
      <c r="AB64" s="192">
        <v>20</v>
      </c>
      <c r="AC64" s="192">
        <v>20</v>
      </c>
      <c r="AD64" s="192">
        <v>20</v>
      </c>
      <c r="AE64" s="192">
        <v>20</v>
      </c>
      <c r="AF64" s="193">
        <v>20</v>
      </c>
      <c r="AG64" s="191">
        <v>20</v>
      </c>
      <c r="AH64" s="192">
        <v>20</v>
      </c>
      <c r="AI64" s="192">
        <v>20</v>
      </c>
      <c r="AJ64" s="192">
        <v>20</v>
      </c>
      <c r="AK64" s="192">
        <v>20</v>
      </c>
      <c r="AL64" s="192">
        <v>20</v>
      </c>
      <c r="AM64" s="193">
        <v>20</v>
      </c>
      <c r="AN64" s="191">
        <v>20</v>
      </c>
      <c r="AO64" s="192">
        <v>20</v>
      </c>
      <c r="AP64" s="192">
        <v>20</v>
      </c>
      <c r="AQ64" s="192">
        <v>20</v>
      </c>
      <c r="AR64" s="192">
        <v>20</v>
      </c>
      <c r="AS64" s="192">
        <v>20</v>
      </c>
      <c r="AT64" s="193">
        <v>20</v>
      </c>
      <c r="AU64" s="191"/>
      <c r="AV64" s="192"/>
      <c r="AW64" s="193"/>
      <c r="AX64" s="248"/>
      <c r="AY64" s="249"/>
      <c r="AZ64" s="249"/>
      <c r="BA64" s="250"/>
      <c r="BB64" s="208"/>
      <c r="BC64" s="209"/>
      <c r="BD64" s="209"/>
      <c r="BE64" s="209"/>
      <c r="BF64" s="210"/>
    </row>
    <row r="65" spans="1:73" ht="20.25" customHeight="1" x14ac:dyDescent="0.4">
      <c r="B65" s="118"/>
      <c r="C65" s="34"/>
      <c r="D65" s="34"/>
      <c r="E65" s="34"/>
      <c r="F65" s="34"/>
      <c r="G65" s="34"/>
      <c r="H65" s="229" t="s">
        <v>199</v>
      </c>
      <c r="I65" s="229"/>
      <c r="J65" s="229"/>
      <c r="K65" s="229"/>
      <c r="L65" s="229"/>
      <c r="M65" s="229"/>
      <c r="N65" s="229"/>
      <c r="O65" s="229"/>
      <c r="P65" s="229"/>
      <c r="Q65" s="229"/>
      <c r="R65" s="230"/>
      <c r="S65" s="191">
        <v>7</v>
      </c>
      <c r="T65" s="192">
        <v>7</v>
      </c>
      <c r="U65" s="192">
        <v>7</v>
      </c>
      <c r="V65" s="192">
        <v>7</v>
      </c>
      <c r="W65" s="192">
        <v>7</v>
      </c>
      <c r="X65" s="192">
        <v>7</v>
      </c>
      <c r="Y65" s="193">
        <v>7</v>
      </c>
      <c r="Z65" s="191">
        <v>7</v>
      </c>
      <c r="AA65" s="192">
        <v>7</v>
      </c>
      <c r="AB65" s="192">
        <v>7</v>
      </c>
      <c r="AC65" s="192">
        <v>7</v>
      </c>
      <c r="AD65" s="192">
        <v>7</v>
      </c>
      <c r="AE65" s="192">
        <v>7</v>
      </c>
      <c r="AF65" s="193">
        <v>7</v>
      </c>
      <c r="AG65" s="191">
        <v>7</v>
      </c>
      <c r="AH65" s="192">
        <v>7</v>
      </c>
      <c r="AI65" s="192">
        <v>7</v>
      </c>
      <c r="AJ65" s="192">
        <v>7</v>
      </c>
      <c r="AK65" s="192">
        <v>7</v>
      </c>
      <c r="AL65" s="192">
        <v>7</v>
      </c>
      <c r="AM65" s="193">
        <v>7</v>
      </c>
      <c r="AN65" s="191">
        <v>7</v>
      </c>
      <c r="AO65" s="192">
        <v>7</v>
      </c>
      <c r="AP65" s="192">
        <v>7</v>
      </c>
      <c r="AQ65" s="192">
        <v>7</v>
      </c>
      <c r="AR65" s="192">
        <v>7</v>
      </c>
      <c r="AS65" s="192">
        <v>7</v>
      </c>
      <c r="AT65" s="193">
        <v>7</v>
      </c>
      <c r="AU65" s="191"/>
      <c r="AV65" s="192"/>
      <c r="AW65" s="193"/>
      <c r="AX65" s="251"/>
      <c r="AY65" s="252"/>
      <c r="AZ65" s="252"/>
      <c r="BA65" s="253"/>
      <c r="BB65" s="208"/>
      <c r="BC65" s="209"/>
      <c r="BD65" s="209"/>
      <c r="BE65" s="209"/>
      <c r="BF65" s="210"/>
    </row>
    <row r="66" spans="1:73" ht="20.25" customHeight="1" x14ac:dyDescent="0.4">
      <c r="B66" s="118"/>
      <c r="C66" s="34"/>
      <c r="D66" s="34"/>
      <c r="E66" s="34"/>
      <c r="F66" s="34"/>
      <c r="G66" s="34"/>
      <c r="H66" s="229" t="s">
        <v>215</v>
      </c>
      <c r="I66" s="229"/>
      <c r="J66" s="229"/>
      <c r="K66" s="229"/>
      <c r="L66" s="229"/>
      <c r="M66" s="229"/>
      <c r="N66" s="229"/>
      <c r="O66" s="229"/>
      <c r="P66" s="229"/>
      <c r="Q66" s="229"/>
      <c r="R66" s="230"/>
      <c r="S66" s="157">
        <f>IF(S65&lt;&gt;"",IF(S64&gt;15,((S64-15)/5+1)*S65,S65),"")</f>
        <v>14</v>
      </c>
      <c r="T66" s="158">
        <f t="shared" ref="T66:AW66" si="3">IF(T65&lt;&gt;"",IF(T64&gt;15,((T64-15)/5+1)*T65,T65),"")</f>
        <v>14</v>
      </c>
      <c r="U66" s="158">
        <f t="shared" si="3"/>
        <v>14</v>
      </c>
      <c r="V66" s="158">
        <f t="shared" si="3"/>
        <v>14</v>
      </c>
      <c r="W66" s="158">
        <f t="shared" si="3"/>
        <v>14</v>
      </c>
      <c r="X66" s="158">
        <f t="shared" si="3"/>
        <v>14</v>
      </c>
      <c r="Y66" s="159">
        <f t="shared" si="3"/>
        <v>14</v>
      </c>
      <c r="Z66" s="157">
        <f t="shared" si="3"/>
        <v>14</v>
      </c>
      <c r="AA66" s="158">
        <f t="shared" si="3"/>
        <v>14</v>
      </c>
      <c r="AB66" s="158">
        <f t="shared" si="3"/>
        <v>14</v>
      </c>
      <c r="AC66" s="158">
        <f t="shared" si="3"/>
        <v>14</v>
      </c>
      <c r="AD66" s="158">
        <f t="shared" si="3"/>
        <v>14</v>
      </c>
      <c r="AE66" s="158">
        <f t="shared" si="3"/>
        <v>14</v>
      </c>
      <c r="AF66" s="159">
        <f t="shared" si="3"/>
        <v>14</v>
      </c>
      <c r="AG66" s="157">
        <f t="shared" si="3"/>
        <v>14</v>
      </c>
      <c r="AH66" s="158">
        <f t="shared" si="3"/>
        <v>14</v>
      </c>
      <c r="AI66" s="158">
        <f t="shared" si="3"/>
        <v>14</v>
      </c>
      <c r="AJ66" s="158">
        <f t="shared" si="3"/>
        <v>14</v>
      </c>
      <c r="AK66" s="158">
        <f t="shared" si="3"/>
        <v>14</v>
      </c>
      <c r="AL66" s="158">
        <f t="shared" si="3"/>
        <v>14</v>
      </c>
      <c r="AM66" s="159">
        <f t="shared" si="3"/>
        <v>14</v>
      </c>
      <c r="AN66" s="157">
        <f t="shared" si="3"/>
        <v>14</v>
      </c>
      <c r="AO66" s="158">
        <f t="shared" si="3"/>
        <v>14</v>
      </c>
      <c r="AP66" s="158">
        <f t="shared" si="3"/>
        <v>14</v>
      </c>
      <c r="AQ66" s="158">
        <f t="shared" si="3"/>
        <v>14</v>
      </c>
      <c r="AR66" s="158">
        <f t="shared" si="3"/>
        <v>14</v>
      </c>
      <c r="AS66" s="158">
        <f t="shared" si="3"/>
        <v>14</v>
      </c>
      <c r="AT66" s="159">
        <f t="shared" si="3"/>
        <v>14</v>
      </c>
      <c r="AU66" s="154" t="str">
        <f t="shared" si="3"/>
        <v/>
      </c>
      <c r="AV66" s="155" t="str">
        <f t="shared" si="3"/>
        <v/>
      </c>
      <c r="AW66" s="156" t="str">
        <f t="shared" si="3"/>
        <v/>
      </c>
      <c r="AX66" s="251"/>
      <c r="AY66" s="252"/>
      <c r="AZ66" s="252"/>
      <c r="BA66" s="253"/>
      <c r="BB66" s="208"/>
      <c r="BC66" s="209"/>
      <c r="BD66" s="209"/>
      <c r="BE66" s="209"/>
      <c r="BF66" s="210"/>
    </row>
    <row r="67" spans="1:73" ht="20.25" customHeight="1" thickBot="1" x14ac:dyDescent="0.45">
      <c r="B67" s="119"/>
      <c r="C67" s="115"/>
      <c r="D67" s="115"/>
      <c r="E67" s="115"/>
      <c r="F67" s="115"/>
      <c r="G67" s="115"/>
      <c r="H67" s="231" t="s">
        <v>216</v>
      </c>
      <c r="I67" s="231"/>
      <c r="J67" s="231"/>
      <c r="K67" s="231"/>
      <c r="L67" s="232"/>
      <c r="M67" s="232"/>
      <c r="N67" s="232"/>
      <c r="O67" s="232"/>
      <c r="P67" s="232"/>
      <c r="Q67" s="232"/>
      <c r="R67" s="233"/>
      <c r="S67" s="160" t="str">
        <f>IF(S66="","",IF(S63&gt;=S66,"○","×"))</f>
        <v>○</v>
      </c>
      <c r="T67" s="161" t="str">
        <f t="shared" ref="T67:Y67" si="4">IF(T66="","",IF(T63&gt;=T66,"○","×"))</f>
        <v>○</v>
      </c>
      <c r="U67" s="161" t="str">
        <f t="shared" si="4"/>
        <v>○</v>
      </c>
      <c r="V67" s="161" t="str">
        <f t="shared" si="4"/>
        <v>○</v>
      </c>
      <c r="W67" s="161" t="str">
        <f t="shared" si="4"/>
        <v>○</v>
      </c>
      <c r="X67" s="161" t="str">
        <f t="shared" si="4"/>
        <v>○</v>
      </c>
      <c r="Y67" s="162" t="str">
        <f t="shared" si="4"/>
        <v>○</v>
      </c>
      <c r="Z67" s="160" t="str">
        <f>IF(Z66="","",IF(Z63&gt;=Z66,"○","×"))</f>
        <v>○</v>
      </c>
      <c r="AA67" s="161" t="str">
        <f t="shared" ref="AA67" si="5">IF(AA66="","",IF(AA63&gt;=AA66,"○","×"))</f>
        <v>○</v>
      </c>
      <c r="AB67" s="161" t="str">
        <f t="shared" ref="AB67" si="6">IF(AB66="","",IF(AB63&gt;=AB66,"○","×"))</f>
        <v>○</v>
      </c>
      <c r="AC67" s="161" t="str">
        <f t="shared" ref="AC67" si="7">IF(AC66="","",IF(AC63&gt;=AC66,"○","×"))</f>
        <v>○</v>
      </c>
      <c r="AD67" s="161" t="str">
        <f t="shared" ref="AD67" si="8">IF(AD66="","",IF(AD63&gt;=AD66,"○","×"))</f>
        <v>○</v>
      </c>
      <c r="AE67" s="161" t="str">
        <f t="shared" ref="AE67" si="9">IF(AE66="","",IF(AE63&gt;=AE66,"○","×"))</f>
        <v>○</v>
      </c>
      <c r="AF67" s="162" t="str">
        <f t="shared" ref="AF67" si="10">IF(AF66="","",IF(AF63&gt;=AF66,"○","×"))</f>
        <v>○</v>
      </c>
      <c r="AG67" s="160" t="str">
        <f>IF(AG66="","",IF(AG63&gt;=AG66,"○","×"))</f>
        <v>○</v>
      </c>
      <c r="AH67" s="161" t="str">
        <f t="shared" ref="AH67" si="11">IF(AH66="","",IF(AH63&gt;=AH66,"○","×"))</f>
        <v>○</v>
      </c>
      <c r="AI67" s="161" t="str">
        <f t="shared" ref="AI67" si="12">IF(AI66="","",IF(AI63&gt;=AI66,"○","×"))</f>
        <v>○</v>
      </c>
      <c r="AJ67" s="161" t="str">
        <f t="shared" ref="AJ67" si="13">IF(AJ66="","",IF(AJ63&gt;=AJ66,"○","×"))</f>
        <v>○</v>
      </c>
      <c r="AK67" s="161" t="str">
        <f t="shared" ref="AK67" si="14">IF(AK66="","",IF(AK63&gt;=AK66,"○","×"))</f>
        <v>○</v>
      </c>
      <c r="AL67" s="161" t="str">
        <f t="shared" ref="AL67" si="15">IF(AL66="","",IF(AL63&gt;=AL66,"○","×"))</f>
        <v>○</v>
      </c>
      <c r="AM67" s="162" t="str">
        <f t="shared" ref="AM67" si="16">IF(AM66="","",IF(AM63&gt;=AM66,"○","×"))</f>
        <v>○</v>
      </c>
      <c r="AN67" s="160" t="str">
        <f>IF(AN66="","",IF(AN63&gt;=AN66,"○","×"))</f>
        <v>○</v>
      </c>
      <c r="AO67" s="161" t="str">
        <f t="shared" ref="AO67" si="17">IF(AO66="","",IF(AO63&gt;=AO66,"○","×"))</f>
        <v>○</v>
      </c>
      <c r="AP67" s="161" t="str">
        <f t="shared" ref="AP67" si="18">IF(AP66="","",IF(AP63&gt;=AP66,"○","×"))</f>
        <v>○</v>
      </c>
      <c r="AQ67" s="161" t="str">
        <f t="shared" ref="AQ67" si="19">IF(AQ66="","",IF(AQ63&gt;=AQ66,"○","×"))</f>
        <v>○</v>
      </c>
      <c r="AR67" s="161" t="str">
        <f t="shared" ref="AR67" si="20">IF(AR66="","",IF(AR63&gt;=AR66,"○","×"))</f>
        <v>○</v>
      </c>
      <c r="AS67" s="161" t="str">
        <f t="shared" ref="AS67" si="21">IF(AS66="","",IF(AS63&gt;=AS66,"○","×"))</f>
        <v>○</v>
      </c>
      <c r="AT67" s="162" t="str">
        <f t="shared" ref="AT67" si="22">IF(AT66="","",IF(AT63&gt;=AT66,"○","×"))</f>
        <v>○</v>
      </c>
      <c r="AU67" s="160" t="str">
        <f>IF(AU66="","",IF(AU63&gt;=AU66,"○","×"))</f>
        <v/>
      </c>
      <c r="AV67" s="161" t="str">
        <f t="shared" ref="AV67" si="23">IF(AV66="","",IF(AV63&gt;=AV66,"○","×"))</f>
        <v/>
      </c>
      <c r="AW67" s="162" t="str">
        <f t="shared" ref="AW67" si="24">IF(AW66="","",IF(AW63&gt;=AW66,"○","×"))</f>
        <v/>
      </c>
      <c r="AX67" s="251"/>
      <c r="AY67" s="252"/>
      <c r="AZ67" s="252"/>
      <c r="BA67" s="253"/>
      <c r="BB67" s="208"/>
      <c r="BC67" s="209"/>
      <c r="BD67" s="209"/>
      <c r="BE67" s="209"/>
      <c r="BF67" s="210"/>
    </row>
    <row r="68" spans="1:73" ht="18.75" customHeight="1" x14ac:dyDescent="0.4">
      <c r="B68" s="214" t="s">
        <v>155</v>
      </c>
      <c r="C68" s="215"/>
      <c r="D68" s="215"/>
      <c r="E68" s="215"/>
      <c r="F68" s="215"/>
      <c r="G68" s="215"/>
      <c r="H68" s="215"/>
      <c r="I68" s="215"/>
      <c r="J68" s="215"/>
      <c r="K68" s="216"/>
      <c r="L68" s="223" t="s">
        <v>74</v>
      </c>
      <c r="M68" s="223"/>
      <c r="N68" s="223"/>
      <c r="O68" s="223"/>
      <c r="P68" s="223"/>
      <c r="Q68" s="223"/>
      <c r="R68" s="224"/>
      <c r="S68" s="166">
        <f>IF($L68="","",IF(COUNTIFS($F$22:$F$60,$L68,S$22:S$60,"&gt;0")=0,"",COUNTIFS($F$22:$F$60,$L68,S$22:S$60,"&gt;0")))</f>
        <v>1</v>
      </c>
      <c r="T68" s="167">
        <f t="shared" ref="T68:AW72" si="25">IF($L68="","",IF(COUNTIFS($F$22:$F$60,$L68,T$22:T$60,"&gt;0")=0,"",COUNTIFS($F$22:$F$60,$L68,T$22:T$60,"&gt;0")))</f>
        <v>1</v>
      </c>
      <c r="U68" s="167">
        <f t="shared" si="25"/>
        <v>1</v>
      </c>
      <c r="V68" s="167">
        <f t="shared" si="25"/>
        <v>1</v>
      </c>
      <c r="W68" s="167">
        <f t="shared" si="25"/>
        <v>1</v>
      </c>
      <c r="X68" s="167">
        <f t="shared" si="25"/>
        <v>1</v>
      </c>
      <c r="Y68" s="168">
        <f t="shared" si="25"/>
        <v>1</v>
      </c>
      <c r="Z68" s="175">
        <f t="shared" si="25"/>
        <v>1</v>
      </c>
      <c r="AA68" s="167">
        <f t="shared" si="25"/>
        <v>1</v>
      </c>
      <c r="AB68" s="167">
        <f t="shared" si="25"/>
        <v>1</v>
      </c>
      <c r="AC68" s="167">
        <f t="shared" si="25"/>
        <v>1</v>
      </c>
      <c r="AD68" s="167">
        <f t="shared" si="25"/>
        <v>1</v>
      </c>
      <c r="AE68" s="167">
        <f t="shared" si="25"/>
        <v>1</v>
      </c>
      <c r="AF68" s="168">
        <f t="shared" si="25"/>
        <v>1</v>
      </c>
      <c r="AG68" s="167">
        <f t="shared" si="25"/>
        <v>1</v>
      </c>
      <c r="AH68" s="167">
        <f t="shared" si="25"/>
        <v>1</v>
      </c>
      <c r="AI68" s="167">
        <f t="shared" si="25"/>
        <v>1</v>
      </c>
      <c r="AJ68" s="167">
        <f t="shared" si="25"/>
        <v>1</v>
      </c>
      <c r="AK68" s="167">
        <f t="shared" si="25"/>
        <v>1</v>
      </c>
      <c r="AL68" s="167">
        <f t="shared" si="25"/>
        <v>1</v>
      </c>
      <c r="AM68" s="168">
        <f t="shared" si="25"/>
        <v>1</v>
      </c>
      <c r="AN68" s="167">
        <f t="shared" si="25"/>
        <v>1</v>
      </c>
      <c r="AO68" s="167">
        <f t="shared" si="25"/>
        <v>1</v>
      </c>
      <c r="AP68" s="167">
        <f t="shared" si="25"/>
        <v>1</v>
      </c>
      <c r="AQ68" s="167">
        <f t="shared" si="25"/>
        <v>1</v>
      </c>
      <c r="AR68" s="167">
        <f t="shared" si="25"/>
        <v>1</v>
      </c>
      <c r="AS68" s="167">
        <f t="shared" si="25"/>
        <v>1</v>
      </c>
      <c r="AT68" s="168">
        <f t="shared" si="25"/>
        <v>1</v>
      </c>
      <c r="AU68" s="167" t="str">
        <f t="shared" si="25"/>
        <v/>
      </c>
      <c r="AV68" s="167" t="str">
        <f t="shared" si="25"/>
        <v/>
      </c>
      <c r="AW68" s="168" t="str">
        <f t="shared" si="25"/>
        <v/>
      </c>
      <c r="AX68" s="251"/>
      <c r="AY68" s="252"/>
      <c r="AZ68" s="252"/>
      <c r="BA68" s="253"/>
      <c r="BB68" s="208"/>
      <c r="BC68" s="209"/>
      <c r="BD68" s="209"/>
      <c r="BE68" s="209"/>
      <c r="BF68" s="210"/>
    </row>
    <row r="69" spans="1:73" ht="18.75" customHeight="1" x14ac:dyDescent="0.4">
      <c r="B69" s="217"/>
      <c r="C69" s="218"/>
      <c r="D69" s="218"/>
      <c r="E69" s="218"/>
      <c r="F69" s="218"/>
      <c r="G69" s="218"/>
      <c r="H69" s="218"/>
      <c r="I69" s="218"/>
      <c r="J69" s="218"/>
      <c r="K69" s="219"/>
      <c r="L69" s="225" t="s">
        <v>5</v>
      </c>
      <c r="M69" s="225"/>
      <c r="N69" s="225"/>
      <c r="O69" s="225"/>
      <c r="P69" s="225"/>
      <c r="Q69" s="225"/>
      <c r="R69" s="226"/>
      <c r="S69" s="169">
        <f t="shared" ref="S69:AH72" si="26">IF($L69="","",IF(COUNTIFS($F$22:$F$60,$L69,S$22:S$60,"&gt;0")=0,"",COUNTIFS($F$22:$F$60,$L69,S$22:S$60,"&gt;0")))</f>
        <v>1</v>
      </c>
      <c r="T69" s="170">
        <f>IF($L69="","",IF(COUNTIFS($F$22:$F$60,$L69,T$22:T$60,"&gt;0")=0,"",COUNTIFS($F$22:$F$60,$L69,T$22:T$60,"&gt;0")))</f>
        <v>1</v>
      </c>
      <c r="U69" s="170">
        <f t="shared" si="26"/>
        <v>1</v>
      </c>
      <c r="V69" s="170">
        <f t="shared" si="26"/>
        <v>1</v>
      </c>
      <c r="W69" s="170">
        <f t="shared" si="26"/>
        <v>1</v>
      </c>
      <c r="X69" s="170">
        <f t="shared" si="26"/>
        <v>1</v>
      </c>
      <c r="Y69" s="171">
        <f t="shared" si="26"/>
        <v>1</v>
      </c>
      <c r="Z69" s="176">
        <f t="shared" si="26"/>
        <v>1</v>
      </c>
      <c r="AA69" s="170">
        <f t="shared" si="26"/>
        <v>1</v>
      </c>
      <c r="AB69" s="170">
        <f t="shared" si="26"/>
        <v>1</v>
      </c>
      <c r="AC69" s="170">
        <f t="shared" si="26"/>
        <v>1</v>
      </c>
      <c r="AD69" s="170">
        <f t="shared" si="26"/>
        <v>1</v>
      </c>
      <c r="AE69" s="170">
        <f t="shared" si="26"/>
        <v>1</v>
      </c>
      <c r="AF69" s="171">
        <f t="shared" si="26"/>
        <v>1</v>
      </c>
      <c r="AG69" s="170">
        <f t="shared" si="26"/>
        <v>1</v>
      </c>
      <c r="AH69" s="170">
        <f t="shared" si="26"/>
        <v>1</v>
      </c>
      <c r="AI69" s="170">
        <f t="shared" si="25"/>
        <v>1</v>
      </c>
      <c r="AJ69" s="170">
        <f t="shared" si="25"/>
        <v>1</v>
      </c>
      <c r="AK69" s="170">
        <f t="shared" si="25"/>
        <v>1</v>
      </c>
      <c r="AL69" s="170">
        <f t="shared" si="25"/>
        <v>1</v>
      </c>
      <c r="AM69" s="171">
        <f t="shared" si="25"/>
        <v>1</v>
      </c>
      <c r="AN69" s="170">
        <f t="shared" si="25"/>
        <v>1</v>
      </c>
      <c r="AO69" s="170">
        <f t="shared" si="25"/>
        <v>1</v>
      </c>
      <c r="AP69" s="170">
        <f t="shared" si="25"/>
        <v>1</v>
      </c>
      <c r="AQ69" s="170">
        <f t="shared" si="25"/>
        <v>1</v>
      </c>
      <c r="AR69" s="170">
        <f t="shared" si="25"/>
        <v>1</v>
      </c>
      <c r="AS69" s="170">
        <f t="shared" si="25"/>
        <v>1</v>
      </c>
      <c r="AT69" s="171">
        <f t="shared" si="25"/>
        <v>1</v>
      </c>
      <c r="AU69" s="170" t="str">
        <f t="shared" si="25"/>
        <v/>
      </c>
      <c r="AV69" s="170" t="str">
        <f t="shared" si="25"/>
        <v/>
      </c>
      <c r="AW69" s="171" t="str">
        <f t="shared" si="25"/>
        <v/>
      </c>
      <c r="AX69" s="251"/>
      <c r="AY69" s="252"/>
      <c r="AZ69" s="252"/>
      <c r="BA69" s="253"/>
      <c r="BB69" s="208"/>
      <c r="BC69" s="209"/>
      <c r="BD69" s="209"/>
      <c r="BE69" s="209"/>
      <c r="BF69" s="210"/>
    </row>
    <row r="70" spans="1:73" ht="18.75" customHeight="1" x14ac:dyDescent="0.4">
      <c r="B70" s="217"/>
      <c r="C70" s="218"/>
      <c r="D70" s="218"/>
      <c r="E70" s="218"/>
      <c r="F70" s="218"/>
      <c r="G70" s="218"/>
      <c r="H70" s="218"/>
      <c r="I70" s="218"/>
      <c r="J70" s="218"/>
      <c r="K70" s="219"/>
      <c r="L70" s="225" t="s">
        <v>76</v>
      </c>
      <c r="M70" s="225"/>
      <c r="N70" s="225"/>
      <c r="O70" s="225"/>
      <c r="P70" s="225"/>
      <c r="Q70" s="225"/>
      <c r="R70" s="226"/>
      <c r="S70" s="169">
        <f t="shared" si="26"/>
        <v>2</v>
      </c>
      <c r="T70" s="170">
        <f t="shared" si="25"/>
        <v>2</v>
      </c>
      <c r="U70" s="170">
        <f t="shared" si="25"/>
        <v>2</v>
      </c>
      <c r="V70" s="170">
        <f t="shared" si="25"/>
        <v>2</v>
      </c>
      <c r="W70" s="170">
        <f t="shared" si="25"/>
        <v>2</v>
      </c>
      <c r="X70" s="170">
        <f>IF($L70="","",IF(COUNTIFS($F$22:$F$60,$L70,X$22:X$60,"&gt;0")=0,"",COUNTIFS($F$22:$F$60,$L70,X$22:X$60,"&gt;0")))</f>
        <v>2</v>
      </c>
      <c r="Y70" s="171">
        <f t="shared" si="25"/>
        <v>2</v>
      </c>
      <c r="Z70" s="176">
        <f t="shared" si="25"/>
        <v>2</v>
      </c>
      <c r="AA70" s="170">
        <f t="shared" si="25"/>
        <v>2</v>
      </c>
      <c r="AB70" s="170">
        <f t="shared" si="25"/>
        <v>2</v>
      </c>
      <c r="AC70" s="170">
        <f t="shared" si="25"/>
        <v>2</v>
      </c>
      <c r="AD70" s="170">
        <f t="shared" si="25"/>
        <v>2</v>
      </c>
      <c r="AE70" s="170">
        <f t="shared" si="25"/>
        <v>2</v>
      </c>
      <c r="AF70" s="171">
        <f t="shared" si="25"/>
        <v>2</v>
      </c>
      <c r="AG70" s="170">
        <f t="shared" si="25"/>
        <v>2</v>
      </c>
      <c r="AH70" s="170">
        <f t="shared" si="25"/>
        <v>2</v>
      </c>
      <c r="AI70" s="170">
        <f t="shared" si="25"/>
        <v>2</v>
      </c>
      <c r="AJ70" s="170">
        <f t="shared" si="25"/>
        <v>2</v>
      </c>
      <c r="AK70" s="170">
        <f t="shared" si="25"/>
        <v>2</v>
      </c>
      <c r="AL70" s="170">
        <f t="shared" si="25"/>
        <v>2</v>
      </c>
      <c r="AM70" s="171">
        <f t="shared" si="25"/>
        <v>2</v>
      </c>
      <c r="AN70" s="170">
        <f t="shared" si="25"/>
        <v>2</v>
      </c>
      <c r="AO70" s="170">
        <f t="shared" si="25"/>
        <v>2</v>
      </c>
      <c r="AP70" s="170">
        <f t="shared" si="25"/>
        <v>2</v>
      </c>
      <c r="AQ70" s="170">
        <f t="shared" si="25"/>
        <v>2</v>
      </c>
      <c r="AR70" s="170">
        <f t="shared" si="25"/>
        <v>2</v>
      </c>
      <c r="AS70" s="170">
        <f t="shared" si="25"/>
        <v>2</v>
      </c>
      <c r="AT70" s="171">
        <f t="shared" si="25"/>
        <v>2</v>
      </c>
      <c r="AU70" s="170" t="str">
        <f t="shared" si="25"/>
        <v/>
      </c>
      <c r="AV70" s="170" t="str">
        <f t="shared" si="25"/>
        <v/>
      </c>
      <c r="AW70" s="171" t="str">
        <f t="shared" si="25"/>
        <v/>
      </c>
      <c r="AX70" s="251"/>
      <c r="AY70" s="252"/>
      <c r="AZ70" s="252"/>
      <c r="BA70" s="253"/>
      <c r="BB70" s="208"/>
      <c r="BC70" s="209"/>
      <c r="BD70" s="209"/>
      <c r="BE70" s="209"/>
      <c r="BF70" s="210"/>
    </row>
    <row r="71" spans="1:73" ht="18.75" customHeight="1" x14ac:dyDescent="0.4">
      <c r="B71" s="217"/>
      <c r="C71" s="218"/>
      <c r="D71" s="218"/>
      <c r="E71" s="218"/>
      <c r="F71" s="218"/>
      <c r="G71" s="218"/>
      <c r="H71" s="218"/>
      <c r="I71" s="218"/>
      <c r="J71" s="218"/>
      <c r="K71" s="219"/>
      <c r="L71" s="225" t="s">
        <v>77</v>
      </c>
      <c r="M71" s="225"/>
      <c r="N71" s="225"/>
      <c r="O71" s="225"/>
      <c r="P71" s="225"/>
      <c r="Q71" s="225"/>
      <c r="R71" s="226"/>
      <c r="S71" s="169">
        <f t="shared" si="26"/>
        <v>1</v>
      </c>
      <c r="T71" s="170">
        <f t="shared" si="25"/>
        <v>1</v>
      </c>
      <c r="U71" s="170">
        <f t="shared" si="25"/>
        <v>1</v>
      </c>
      <c r="V71" s="170">
        <f t="shared" si="25"/>
        <v>1</v>
      </c>
      <c r="W71" s="170">
        <f t="shared" si="25"/>
        <v>1</v>
      </c>
      <c r="X71" s="170">
        <f t="shared" si="25"/>
        <v>1</v>
      </c>
      <c r="Y71" s="171">
        <f t="shared" si="25"/>
        <v>1</v>
      </c>
      <c r="Z71" s="176">
        <f t="shared" si="25"/>
        <v>1</v>
      </c>
      <c r="AA71" s="170">
        <f t="shared" si="25"/>
        <v>1</v>
      </c>
      <c r="AB71" s="170">
        <f t="shared" si="25"/>
        <v>1</v>
      </c>
      <c r="AC71" s="170">
        <f t="shared" si="25"/>
        <v>1</v>
      </c>
      <c r="AD71" s="170">
        <f t="shared" si="25"/>
        <v>1</v>
      </c>
      <c r="AE71" s="170">
        <f t="shared" si="25"/>
        <v>1</v>
      </c>
      <c r="AF71" s="171">
        <f t="shared" si="25"/>
        <v>1</v>
      </c>
      <c r="AG71" s="170">
        <f t="shared" si="25"/>
        <v>1</v>
      </c>
      <c r="AH71" s="170">
        <f t="shared" si="25"/>
        <v>1</v>
      </c>
      <c r="AI71" s="170">
        <f t="shared" si="25"/>
        <v>1</v>
      </c>
      <c r="AJ71" s="170">
        <f t="shared" si="25"/>
        <v>1</v>
      </c>
      <c r="AK71" s="170">
        <f t="shared" si="25"/>
        <v>1</v>
      </c>
      <c r="AL71" s="170">
        <f t="shared" si="25"/>
        <v>1</v>
      </c>
      <c r="AM71" s="171">
        <f t="shared" si="25"/>
        <v>1</v>
      </c>
      <c r="AN71" s="170">
        <f t="shared" si="25"/>
        <v>1</v>
      </c>
      <c r="AO71" s="170">
        <f t="shared" si="25"/>
        <v>1</v>
      </c>
      <c r="AP71" s="170">
        <f t="shared" si="25"/>
        <v>1</v>
      </c>
      <c r="AQ71" s="170">
        <f t="shared" si="25"/>
        <v>1</v>
      </c>
      <c r="AR71" s="170">
        <f t="shared" si="25"/>
        <v>1</v>
      </c>
      <c r="AS71" s="170">
        <f t="shared" si="25"/>
        <v>1</v>
      </c>
      <c r="AT71" s="171">
        <f t="shared" si="25"/>
        <v>1</v>
      </c>
      <c r="AU71" s="170" t="str">
        <f t="shared" si="25"/>
        <v/>
      </c>
      <c r="AV71" s="170" t="str">
        <f t="shared" si="25"/>
        <v/>
      </c>
      <c r="AW71" s="171" t="str">
        <f t="shared" si="25"/>
        <v/>
      </c>
      <c r="AX71" s="251"/>
      <c r="AY71" s="252"/>
      <c r="AZ71" s="252"/>
      <c r="BA71" s="253"/>
      <c r="BB71" s="208"/>
      <c r="BC71" s="209"/>
      <c r="BD71" s="209"/>
      <c r="BE71" s="209"/>
      <c r="BF71" s="210"/>
    </row>
    <row r="72" spans="1:73" ht="18.75" customHeight="1" thickBot="1" x14ac:dyDescent="0.45">
      <c r="B72" s="220"/>
      <c r="C72" s="221"/>
      <c r="D72" s="221"/>
      <c r="E72" s="221"/>
      <c r="F72" s="221"/>
      <c r="G72" s="221"/>
      <c r="H72" s="221"/>
      <c r="I72" s="221"/>
      <c r="J72" s="221"/>
      <c r="K72" s="222"/>
      <c r="L72" s="227"/>
      <c r="M72" s="227"/>
      <c r="N72" s="227"/>
      <c r="O72" s="227"/>
      <c r="P72" s="227"/>
      <c r="Q72" s="227"/>
      <c r="R72" s="228"/>
      <c r="S72" s="172" t="str">
        <f t="shared" si="26"/>
        <v/>
      </c>
      <c r="T72" s="173" t="str">
        <f t="shared" si="25"/>
        <v/>
      </c>
      <c r="U72" s="173" t="str">
        <f t="shared" si="25"/>
        <v/>
      </c>
      <c r="V72" s="173" t="str">
        <f t="shared" si="25"/>
        <v/>
      </c>
      <c r="W72" s="173" t="str">
        <f t="shared" si="25"/>
        <v/>
      </c>
      <c r="X72" s="173" t="str">
        <f t="shared" si="25"/>
        <v/>
      </c>
      <c r="Y72" s="174" t="str">
        <f t="shared" si="25"/>
        <v/>
      </c>
      <c r="Z72" s="177" t="str">
        <f t="shared" si="25"/>
        <v/>
      </c>
      <c r="AA72" s="173" t="str">
        <f t="shared" si="25"/>
        <v/>
      </c>
      <c r="AB72" s="173" t="str">
        <f t="shared" si="25"/>
        <v/>
      </c>
      <c r="AC72" s="173" t="str">
        <f t="shared" si="25"/>
        <v/>
      </c>
      <c r="AD72" s="173" t="str">
        <f t="shared" si="25"/>
        <v/>
      </c>
      <c r="AE72" s="173" t="str">
        <f t="shared" si="25"/>
        <v/>
      </c>
      <c r="AF72" s="174" t="str">
        <f t="shared" si="25"/>
        <v/>
      </c>
      <c r="AG72" s="173" t="str">
        <f t="shared" si="25"/>
        <v/>
      </c>
      <c r="AH72" s="173" t="str">
        <f t="shared" si="25"/>
        <v/>
      </c>
      <c r="AI72" s="173" t="str">
        <f t="shared" si="25"/>
        <v/>
      </c>
      <c r="AJ72" s="173" t="str">
        <f t="shared" si="25"/>
        <v/>
      </c>
      <c r="AK72" s="173" t="str">
        <f t="shared" si="25"/>
        <v/>
      </c>
      <c r="AL72" s="173" t="str">
        <f t="shared" si="25"/>
        <v/>
      </c>
      <c r="AM72" s="174" t="str">
        <f t="shared" si="25"/>
        <v/>
      </c>
      <c r="AN72" s="173" t="str">
        <f t="shared" si="25"/>
        <v/>
      </c>
      <c r="AO72" s="173" t="str">
        <f t="shared" si="25"/>
        <v/>
      </c>
      <c r="AP72" s="173" t="str">
        <f t="shared" si="25"/>
        <v/>
      </c>
      <c r="AQ72" s="173" t="str">
        <f t="shared" si="25"/>
        <v/>
      </c>
      <c r="AR72" s="173" t="str">
        <f t="shared" si="25"/>
        <v/>
      </c>
      <c r="AS72" s="173" t="str">
        <f t="shared" si="25"/>
        <v/>
      </c>
      <c r="AT72" s="174" t="str">
        <f t="shared" si="25"/>
        <v/>
      </c>
      <c r="AU72" s="173" t="str">
        <f t="shared" si="25"/>
        <v/>
      </c>
      <c r="AV72" s="173" t="str">
        <f t="shared" si="25"/>
        <v/>
      </c>
      <c r="AW72" s="174" t="str">
        <f t="shared" si="25"/>
        <v/>
      </c>
      <c r="AX72" s="254"/>
      <c r="AY72" s="255"/>
      <c r="AZ72" s="255"/>
      <c r="BA72" s="256"/>
      <c r="BB72" s="211"/>
      <c r="BC72" s="212"/>
      <c r="BD72" s="212"/>
      <c r="BE72" s="212"/>
      <c r="BF72" s="213"/>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1">
    <mergeCell ref="AP1:BE1"/>
    <mergeCell ref="Z2:AA2"/>
    <mergeCell ref="AC2:AD2"/>
    <mergeCell ref="AG2:AH2"/>
    <mergeCell ref="AP2:BE2"/>
    <mergeCell ref="BB3:BE3"/>
    <mergeCell ref="L10:N10"/>
    <mergeCell ref="P10:R10"/>
    <mergeCell ref="T10:U10"/>
    <mergeCell ref="BB10:BD10"/>
    <mergeCell ref="B12:V12"/>
    <mergeCell ref="AO12:AQ12"/>
    <mergeCell ref="BB12:BD12"/>
    <mergeCell ref="B6:J6"/>
    <mergeCell ref="AT6:AU6"/>
    <mergeCell ref="AX6:AY6"/>
    <mergeCell ref="BB6:BC6"/>
    <mergeCell ref="L8:N8"/>
    <mergeCell ref="P8:R8"/>
    <mergeCell ref="T8:U8"/>
    <mergeCell ref="AU8:AV8"/>
    <mergeCell ref="BB8:BC8"/>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25:B27"/>
    <mergeCell ref="C25:E25"/>
    <mergeCell ref="G25:G27"/>
    <mergeCell ref="H25:K27"/>
    <mergeCell ref="L25:O27"/>
    <mergeCell ref="P25:R25"/>
    <mergeCell ref="AX25:AY25"/>
    <mergeCell ref="AZ25:BA25"/>
    <mergeCell ref="B22:B24"/>
    <mergeCell ref="AX22:AY22"/>
    <mergeCell ref="AZ22:BA22"/>
    <mergeCell ref="BB25:BF27"/>
    <mergeCell ref="C26:E26"/>
    <mergeCell ref="P26:R26"/>
    <mergeCell ref="AX26:AY26"/>
    <mergeCell ref="AZ26:BA26"/>
    <mergeCell ref="C27:E27"/>
    <mergeCell ref="P27:R27"/>
    <mergeCell ref="AX27:AY27"/>
    <mergeCell ref="AZ27:BA27"/>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31:B33"/>
    <mergeCell ref="C31:E31"/>
    <mergeCell ref="G31:G33"/>
    <mergeCell ref="H31:K33"/>
    <mergeCell ref="L31:O33"/>
    <mergeCell ref="P31:R31"/>
    <mergeCell ref="AX31:AY31"/>
    <mergeCell ref="AZ31:BA31"/>
    <mergeCell ref="B28:B30"/>
    <mergeCell ref="AX28:AY28"/>
    <mergeCell ref="AZ28:BA28"/>
    <mergeCell ref="BB31:BF33"/>
    <mergeCell ref="C32:E32"/>
    <mergeCell ref="P32:R32"/>
    <mergeCell ref="AX32:AY32"/>
    <mergeCell ref="AZ32:BA32"/>
    <mergeCell ref="C33:E33"/>
    <mergeCell ref="P33:R33"/>
    <mergeCell ref="AX33:AY33"/>
    <mergeCell ref="AZ33:BA33"/>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37:B39"/>
    <mergeCell ref="C37:E37"/>
    <mergeCell ref="G37:G39"/>
    <mergeCell ref="H37:K39"/>
    <mergeCell ref="L37:O39"/>
    <mergeCell ref="P37:R37"/>
    <mergeCell ref="AX37:AY37"/>
    <mergeCell ref="AZ37:BA37"/>
    <mergeCell ref="B34:B36"/>
    <mergeCell ref="AX34:AY34"/>
    <mergeCell ref="AZ34:BA34"/>
    <mergeCell ref="BB37:BF39"/>
    <mergeCell ref="C38:E38"/>
    <mergeCell ref="P38:R38"/>
    <mergeCell ref="AX38:AY38"/>
    <mergeCell ref="AZ38:BA38"/>
    <mergeCell ref="C39:E39"/>
    <mergeCell ref="P39:R39"/>
    <mergeCell ref="AX39:AY39"/>
    <mergeCell ref="AZ39:BA39"/>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43:B45"/>
    <mergeCell ref="C43:E43"/>
    <mergeCell ref="G43:G45"/>
    <mergeCell ref="H43:K45"/>
    <mergeCell ref="L43:O45"/>
    <mergeCell ref="P43:R43"/>
    <mergeCell ref="AX43:AY43"/>
    <mergeCell ref="AZ43:BA43"/>
    <mergeCell ref="B40:B42"/>
    <mergeCell ref="AX40:AY40"/>
    <mergeCell ref="AZ40:BA40"/>
    <mergeCell ref="BB43:BF45"/>
    <mergeCell ref="C44:E44"/>
    <mergeCell ref="P44:R44"/>
    <mergeCell ref="AX44:AY44"/>
    <mergeCell ref="AZ44:BA44"/>
    <mergeCell ref="C45:E45"/>
    <mergeCell ref="P45:R45"/>
    <mergeCell ref="AX45:AY45"/>
    <mergeCell ref="AZ45:BA45"/>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49:B51"/>
    <mergeCell ref="C49:E49"/>
    <mergeCell ref="G49:G51"/>
    <mergeCell ref="H49:K51"/>
    <mergeCell ref="L49:O51"/>
    <mergeCell ref="P49:R49"/>
    <mergeCell ref="AX49:AY49"/>
    <mergeCell ref="AZ49:BA49"/>
    <mergeCell ref="B46:B48"/>
    <mergeCell ref="AX46:AY46"/>
    <mergeCell ref="AZ46:BA46"/>
    <mergeCell ref="BB49:BF51"/>
    <mergeCell ref="C50:E50"/>
    <mergeCell ref="P50:R50"/>
    <mergeCell ref="AX50:AY50"/>
    <mergeCell ref="AZ50:BA50"/>
    <mergeCell ref="C51:E51"/>
    <mergeCell ref="P51:R51"/>
    <mergeCell ref="AX51:AY51"/>
    <mergeCell ref="AZ51:BA51"/>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55:B57"/>
    <mergeCell ref="C55:E55"/>
    <mergeCell ref="G55:G57"/>
    <mergeCell ref="H55:K57"/>
    <mergeCell ref="L55:O57"/>
    <mergeCell ref="P55:R55"/>
    <mergeCell ref="AX55:AY55"/>
    <mergeCell ref="AZ55:BA55"/>
    <mergeCell ref="B52:B54"/>
    <mergeCell ref="AX52:AY52"/>
    <mergeCell ref="AZ52:BA52"/>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AX60:AY60"/>
    <mergeCell ref="AZ60:BA60"/>
    <mergeCell ref="H62:R62"/>
    <mergeCell ref="AX62:AY62"/>
    <mergeCell ref="AZ62:BA62"/>
    <mergeCell ref="H63:R63"/>
    <mergeCell ref="AX63:AY63"/>
    <mergeCell ref="AZ63:BA63"/>
    <mergeCell ref="H64:R64"/>
    <mergeCell ref="AX64:BA72"/>
    <mergeCell ref="BB62:BF72"/>
    <mergeCell ref="B68:K72"/>
    <mergeCell ref="L68:R68"/>
    <mergeCell ref="L69:R69"/>
    <mergeCell ref="L70:R70"/>
    <mergeCell ref="L71:R71"/>
    <mergeCell ref="L72:R72"/>
    <mergeCell ref="H65:R65"/>
    <mergeCell ref="H66:R66"/>
    <mergeCell ref="H67:R67"/>
  </mergeCells>
  <phoneticPr fontId="2"/>
  <dataValidations count="7">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O29" sqref="O2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221</v>
      </c>
      <c r="I2" s="144" t="s">
        <v>222</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0.375</v>
      </c>
      <c r="F8" s="120" t="s">
        <v>2</v>
      </c>
      <c r="G8" s="199">
        <v>0.75</v>
      </c>
      <c r="H8" s="202" t="s">
        <v>95</v>
      </c>
      <c r="I8" s="199">
        <v>4.1666666666666664E-2</v>
      </c>
      <c r="J8" s="202" t="s">
        <v>21</v>
      </c>
      <c r="K8" s="142">
        <f>(G8-E8-I8)*24</f>
        <v>8</v>
      </c>
      <c r="M8" s="199">
        <v>0.39583333333333298</v>
      </c>
      <c r="N8" s="45" t="s">
        <v>2</v>
      </c>
      <c r="O8" s="199">
        <v>0.6875</v>
      </c>
      <c r="Q8" s="196">
        <f>IF(E8&lt;M8,M8,E8)</f>
        <v>0.39583333333333298</v>
      </c>
      <c r="R8" s="45" t="s">
        <v>2</v>
      </c>
      <c r="S8" s="196">
        <f>IF(G8&gt;O8,O8,G8)</f>
        <v>0.6875</v>
      </c>
      <c r="U8" s="197">
        <f>(S8-Q8)*24</f>
        <v>7.0000000000000089</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223</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225</v>
      </c>
    </row>
    <row r="35" spans="2:23" x14ac:dyDescent="0.4">
      <c r="B35" s="120"/>
      <c r="C35" s="198" t="s">
        <v>224</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225</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BU81"/>
  <sheetViews>
    <sheetView showGridLines="0" tabSelected="1" view="pageBreakPreview" zoomScale="70" zoomScaleNormal="70" zoomScaleSheetLayoutView="70" workbookViewId="0">
      <selection activeCell="BN10" sqref="BN10"/>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B1" s="15" t="s">
        <v>236</v>
      </c>
      <c r="C1" s="15"/>
      <c r="D1" s="15"/>
      <c r="E1" s="15"/>
      <c r="F1" s="15"/>
      <c r="G1" s="15"/>
      <c r="H1" s="5"/>
      <c r="J1" s="5"/>
      <c r="K1" s="16" t="s">
        <v>0</v>
      </c>
      <c r="L1" s="15"/>
      <c r="M1" s="15"/>
      <c r="N1" s="15"/>
      <c r="O1" s="15"/>
      <c r="P1" s="15"/>
      <c r="Q1" s="15"/>
      <c r="R1" s="15"/>
      <c r="AM1" s="8"/>
      <c r="AN1" s="7"/>
      <c r="AO1" s="7" t="s">
        <v>84</v>
      </c>
      <c r="AP1" s="406" t="s">
        <v>237</v>
      </c>
      <c r="AQ1" s="407"/>
      <c r="AR1" s="407"/>
      <c r="AS1" s="407"/>
      <c r="AT1" s="407"/>
      <c r="AU1" s="407"/>
      <c r="AV1" s="407"/>
      <c r="AW1" s="407"/>
      <c r="AX1" s="407"/>
      <c r="AY1" s="407"/>
      <c r="AZ1" s="407"/>
      <c r="BA1" s="407"/>
      <c r="BB1" s="407"/>
      <c r="BC1" s="407"/>
      <c r="BD1" s="407"/>
      <c r="BE1" s="407"/>
      <c r="BF1" s="7" t="s">
        <v>21</v>
      </c>
    </row>
    <row r="2" spans="2:64" s="16" customFormat="1" ht="20.25" customHeight="1" x14ac:dyDescent="0.4">
      <c r="C2" s="15"/>
      <c r="D2" s="15"/>
      <c r="E2" s="15"/>
      <c r="F2" s="15"/>
      <c r="G2" s="15"/>
      <c r="J2" s="5"/>
      <c r="L2" s="15"/>
      <c r="M2" s="15"/>
      <c r="N2" s="15"/>
      <c r="O2" s="15"/>
      <c r="P2" s="15"/>
      <c r="Q2" s="15"/>
      <c r="R2" s="15"/>
      <c r="Y2" s="39" t="s">
        <v>80</v>
      </c>
      <c r="Z2" s="408">
        <v>3</v>
      </c>
      <c r="AA2" s="408"/>
      <c r="AB2" s="39" t="s">
        <v>81</v>
      </c>
      <c r="AC2" s="409">
        <f>IF(Z2=0,"",YEAR(DATE(2018+Z2,1,1)))</f>
        <v>2021</v>
      </c>
      <c r="AD2" s="409"/>
      <c r="AE2" s="40" t="s">
        <v>82</v>
      </c>
      <c r="AF2" s="40" t="s">
        <v>1</v>
      </c>
      <c r="AG2" s="408">
        <v>4</v>
      </c>
      <c r="AH2" s="408"/>
      <c r="AI2" s="40" t="s">
        <v>56</v>
      </c>
      <c r="AM2" s="8"/>
      <c r="AN2" s="7"/>
      <c r="AO2" s="7" t="s">
        <v>83</v>
      </c>
      <c r="AP2" s="410" t="s">
        <v>41</v>
      </c>
      <c r="AQ2" s="410"/>
      <c r="AR2" s="410"/>
      <c r="AS2" s="410"/>
      <c r="AT2" s="410"/>
      <c r="AU2" s="410"/>
      <c r="AV2" s="410"/>
      <c r="AW2" s="410"/>
      <c r="AX2" s="410"/>
      <c r="AY2" s="410"/>
      <c r="AZ2" s="410"/>
      <c r="BA2" s="410"/>
      <c r="BB2" s="410"/>
      <c r="BC2" s="410"/>
      <c r="BD2" s="410"/>
      <c r="BE2" s="410"/>
      <c r="BF2" s="7" t="s">
        <v>21</v>
      </c>
    </row>
    <row r="3" spans="2:64" s="6" customFormat="1" ht="20.25" customHeight="1" x14ac:dyDescent="0.4">
      <c r="G3" s="5"/>
      <c r="J3" s="5"/>
      <c r="L3" s="7"/>
      <c r="M3" s="7"/>
      <c r="N3" s="7"/>
      <c r="O3" s="7"/>
      <c r="P3" s="7"/>
      <c r="Q3" s="7"/>
      <c r="R3" s="7"/>
      <c r="Z3" s="43"/>
      <c r="AA3" s="43"/>
      <c r="AB3" s="41"/>
      <c r="AC3" s="42"/>
      <c r="AD3" s="41"/>
      <c r="BA3" s="112" t="s">
        <v>139</v>
      </c>
      <c r="BB3" s="411" t="s">
        <v>214</v>
      </c>
      <c r="BC3" s="412"/>
      <c r="BD3" s="412"/>
      <c r="BE3" s="413"/>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01" t="s">
        <v>140</v>
      </c>
      <c r="C6" s="402"/>
      <c r="D6" s="402"/>
      <c r="E6" s="402"/>
      <c r="F6" s="402"/>
      <c r="G6" s="402"/>
      <c r="H6" s="402"/>
      <c r="I6" s="402"/>
      <c r="J6" s="403"/>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398">
        <v>8</v>
      </c>
      <c r="AU6" s="400"/>
      <c r="AV6" s="23" t="s">
        <v>71</v>
      </c>
      <c r="AW6" s="16"/>
      <c r="AX6" s="398">
        <v>40</v>
      </c>
      <c r="AY6" s="400"/>
      <c r="AZ6" s="23" t="s">
        <v>72</v>
      </c>
      <c r="BA6" s="16"/>
      <c r="BB6" s="398">
        <v>160</v>
      </c>
      <c r="BC6" s="40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358">
        <v>0.39583333333333331</v>
      </c>
      <c r="M8" s="359"/>
      <c r="N8" s="360"/>
      <c r="O8" s="85" t="s">
        <v>2</v>
      </c>
      <c r="P8" s="358">
        <v>0.6875</v>
      </c>
      <c r="Q8" s="359"/>
      <c r="R8" s="360"/>
      <c r="S8" s="84" t="s">
        <v>24</v>
      </c>
      <c r="T8" s="361">
        <f>(P8-L8)*24</f>
        <v>7</v>
      </c>
      <c r="U8" s="362"/>
      <c r="V8" s="83" t="s">
        <v>25</v>
      </c>
      <c r="Z8" s="85"/>
      <c r="AA8" s="104"/>
      <c r="AB8" s="83"/>
      <c r="AC8" s="85"/>
      <c r="AD8" s="85"/>
      <c r="AE8" s="85"/>
      <c r="AF8" s="28"/>
      <c r="AG8" s="90"/>
      <c r="AH8" s="90"/>
      <c r="AI8" s="90"/>
      <c r="AJ8" s="88"/>
      <c r="AK8" s="84"/>
      <c r="AL8" s="104"/>
      <c r="AM8" s="104"/>
      <c r="AN8" s="83"/>
      <c r="AO8" s="102"/>
      <c r="AP8" s="102"/>
      <c r="AQ8" s="102"/>
      <c r="AR8" s="87" t="s">
        <v>142</v>
      </c>
      <c r="AS8" s="87"/>
      <c r="AT8" s="16"/>
      <c r="AU8" s="398">
        <v>20</v>
      </c>
      <c r="AV8" s="400"/>
      <c r="AW8" s="100" t="s">
        <v>135</v>
      </c>
      <c r="AX8" s="16"/>
      <c r="AY8" s="16" t="s">
        <v>78</v>
      </c>
      <c r="AZ8" s="16"/>
      <c r="BA8" s="16"/>
      <c r="BB8" s="404">
        <f>DAY(EOMONTH(DATE(AC2,AG2,1),0))</f>
        <v>30</v>
      </c>
      <c r="BC8" s="405"/>
      <c r="BD8" s="16" t="s">
        <v>79</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358"/>
      <c r="M10" s="359"/>
      <c r="N10" s="360"/>
      <c r="O10" s="85" t="s">
        <v>2</v>
      </c>
      <c r="P10" s="358"/>
      <c r="Q10" s="359"/>
      <c r="R10" s="360"/>
      <c r="S10" s="84" t="s">
        <v>24</v>
      </c>
      <c r="T10" s="361">
        <f>(P10-L10)*24</f>
        <v>0</v>
      </c>
      <c r="U10" s="362"/>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398">
        <v>1</v>
      </c>
      <c r="BC10" s="399"/>
      <c r="BD10" s="40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420" t="s">
        <v>137</v>
      </c>
      <c r="C12" s="421"/>
      <c r="D12" s="421"/>
      <c r="E12" s="421"/>
      <c r="F12" s="421"/>
      <c r="G12" s="421"/>
      <c r="H12" s="421"/>
      <c r="I12" s="421"/>
      <c r="J12" s="421"/>
      <c r="K12" s="421"/>
      <c r="L12" s="421"/>
      <c r="M12" s="421"/>
      <c r="N12" s="421"/>
      <c r="O12" s="421"/>
      <c r="P12" s="421"/>
      <c r="Q12" s="421"/>
      <c r="R12" s="421"/>
      <c r="S12" s="421"/>
      <c r="T12" s="421"/>
      <c r="U12" s="421"/>
      <c r="V12" s="422"/>
      <c r="Z12" s="100"/>
      <c r="AA12" s="111"/>
      <c r="AB12" s="111"/>
      <c r="AC12" s="100"/>
      <c r="AD12" s="85"/>
      <c r="AE12" s="85"/>
      <c r="AF12" s="28"/>
      <c r="AG12" s="83"/>
      <c r="AH12" s="90"/>
      <c r="AI12" s="88"/>
      <c r="AJ12" s="90"/>
      <c r="AK12" s="88"/>
      <c r="AL12" s="88"/>
      <c r="AM12" s="88"/>
      <c r="AN12" s="88"/>
      <c r="AO12" s="397"/>
      <c r="AP12" s="397"/>
      <c r="AQ12" s="397"/>
      <c r="AR12" s="23"/>
      <c r="AS12" s="105"/>
      <c r="AT12" s="105"/>
      <c r="AU12" s="105"/>
      <c r="AV12" s="88"/>
      <c r="AW12" s="88"/>
      <c r="AX12" s="106"/>
      <c r="AY12" s="106"/>
      <c r="AZ12" s="88"/>
      <c r="BA12" s="88"/>
      <c r="BB12" s="398">
        <v>1</v>
      </c>
      <c r="BC12" s="399"/>
      <c r="BD12" s="400"/>
      <c r="BE12" s="108" t="s">
        <v>23</v>
      </c>
      <c r="BF12" s="16"/>
      <c r="BJ12" s="7"/>
      <c r="BK12" s="7"/>
      <c r="BL12" s="7"/>
    </row>
    <row r="13" spans="2:64" s="6" customFormat="1" ht="6.75" customHeight="1" x14ac:dyDescent="0.2">
      <c r="B13" s="423"/>
      <c r="C13" s="424"/>
      <c r="D13" s="424"/>
      <c r="E13" s="424"/>
      <c r="F13" s="424"/>
      <c r="G13" s="424"/>
      <c r="H13" s="424"/>
      <c r="I13" s="424"/>
      <c r="J13" s="424"/>
      <c r="K13" s="424"/>
      <c r="L13" s="424"/>
      <c r="M13" s="424"/>
      <c r="N13" s="424"/>
      <c r="O13" s="424"/>
      <c r="P13" s="424"/>
      <c r="Q13" s="424"/>
      <c r="R13" s="424"/>
      <c r="S13" s="424"/>
      <c r="T13" s="424"/>
      <c r="U13" s="424"/>
      <c r="V13" s="425"/>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426" t="s">
        <v>138</v>
      </c>
      <c r="C14" s="427"/>
      <c r="D14" s="427"/>
      <c r="E14" s="427"/>
      <c r="F14" s="427"/>
      <c r="G14" s="427"/>
      <c r="H14" s="427"/>
      <c r="I14" s="427"/>
      <c r="J14" s="427"/>
      <c r="K14" s="427"/>
      <c r="L14" s="427"/>
      <c r="M14" s="427"/>
      <c r="N14" s="427"/>
      <c r="O14" s="427"/>
      <c r="P14" s="427"/>
      <c r="Q14" s="427"/>
      <c r="R14" s="427"/>
      <c r="S14" s="427"/>
      <c r="T14" s="427"/>
      <c r="U14" s="427"/>
      <c r="V14" s="428"/>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358"/>
      <c r="AV14" s="359"/>
      <c r="AW14" s="360"/>
      <c r="AX14" s="85" t="s">
        <v>2</v>
      </c>
      <c r="AY14" s="358"/>
      <c r="AZ14" s="359"/>
      <c r="BA14" s="360"/>
      <c r="BB14" s="84" t="s">
        <v>24</v>
      </c>
      <c r="BC14" s="361">
        <f>(AY14-AU14)*24</f>
        <v>0</v>
      </c>
      <c r="BD14" s="362"/>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63" t="s">
        <v>124</v>
      </c>
      <c r="C17" s="214" t="s">
        <v>145</v>
      </c>
      <c r="D17" s="215"/>
      <c r="E17" s="366"/>
      <c r="F17" s="37"/>
      <c r="G17" s="369" t="s">
        <v>146</v>
      </c>
      <c r="H17" s="372" t="s">
        <v>147</v>
      </c>
      <c r="I17" s="215"/>
      <c r="J17" s="215"/>
      <c r="K17" s="366"/>
      <c r="L17" s="372" t="s">
        <v>148</v>
      </c>
      <c r="M17" s="215"/>
      <c r="N17" s="215"/>
      <c r="O17" s="216"/>
      <c r="P17" s="214"/>
      <c r="Q17" s="215"/>
      <c r="R17" s="216"/>
      <c r="S17" s="375" t="s">
        <v>149</v>
      </c>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7"/>
      <c r="AX17" s="378" t="str">
        <f>IF(BB3="計画","(12) 1～4週目の勤務時間数合計","(12) 1か月の勤務時間数   合計")</f>
        <v>(12) 1～4週目の勤務時間数合計</v>
      </c>
      <c r="AY17" s="379"/>
      <c r="AZ17" s="384" t="s">
        <v>150</v>
      </c>
      <c r="BA17" s="385"/>
      <c r="BB17" s="214" t="s">
        <v>151</v>
      </c>
      <c r="BC17" s="215"/>
      <c r="BD17" s="215"/>
      <c r="BE17" s="215"/>
      <c r="BF17" s="216"/>
    </row>
    <row r="18" spans="2:58" ht="20.25" customHeight="1" x14ac:dyDescent="0.4">
      <c r="B18" s="364"/>
      <c r="C18" s="217"/>
      <c r="D18" s="218"/>
      <c r="E18" s="367"/>
      <c r="F18" s="38"/>
      <c r="G18" s="370"/>
      <c r="H18" s="373"/>
      <c r="I18" s="218"/>
      <c r="J18" s="218"/>
      <c r="K18" s="367"/>
      <c r="L18" s="373"/>
      <c r="M18" s="218"/>
      <c r="N18" s="218"/>
      <c r="O18" s="219"/>
      <c r="P18" s="217"/>
      <c r="Q18" s="218"/>
      <c r="R18" s="219"/>
      <c r="S18" s="390" t="s">
        <v>16</v>
      </c>
      <c r="T18" s="225"/>
      <c r="U18" s="225"/>
      <c r="V18" s="225"/>
      <c r="W18" s="225"/>
      <c r="X18" s="225"/>
      <c r="Y18" s="226"/>
      <c r="Z18" s="390" t="s">
        <v>17</v>
      </c>
      <c r="AA18" s="225"/>
      <c r="AB18" s="225"/>
      <c r="AC18" s="225"/>
      <c r="AD18" s="225"/>
      <c r="AE18" s="225"/>
      <c r="AF18" s="226"/>
      <c r="AG18" s="390" t="s">
        <v>18</v>
      </c>
      <c r="AH18" s="225"/>
      <c r="AI18" s="225"/>
      <c r="AJ18" s="225"/>
      <c r="AK18" s="225"/>
      <c r="AL18" s="225"/>
      <c r="AM18" s="226"/>
      <c r="AN18" s="390" t="s">
        <v>19</v>
      </c>
      <c r="AO18" s="225"/>
      <c r="AP18" s="225"/>
      <c r="AQ18" s="225"/>
      <c r="AR18" s="225"/>
      <c r="AS18" s="225"/>
      <c r="AT18" s="226"/>
      <c r="AU18" s="391" t="s">
        <v>20</v>
      </c>
      <c r="AV18" s="392"/>
      <c r="AW18" s="393"/>
      <c r="AX18" s="380"/>
      <c r="AY18" s="381"/>
      <c r="AZ18" s="386"/>
      <c r="BA18" s="387"/>
      <c r="BB18" s="217"/>
      <c r="BC18" s="218"/>
      <c r="BD18" s="218"/>
      <c r="BE18" s="218"/>
      <c r="BF18" s="219"/>
    </row>
    <row r="19" spans="2:58" ht="20.25" customHeight="1" x14ac:dyDescent="0.4">
      <c r="B19" s="364"/>
      <c r="C19" s="217"/>
      <c r="D19" s="218"/>
      <c r="E19" s="367"/>
      <c r="F19" s="38"/>
      <c r="G19" s="370"/>
      <c r="H19" s="373"/>
      <c r="I19" s="218"/>
      <c r="J19" s="218"/>
      <c r="K19" s="367"/>
      <c r="L19" s="373"/>
      <c r="M19" s="218"/>
      <c r="N19" s="218"/>
      <c r="O19" s="219"/>
      <c r="P19" s="217"/>
      <c r="Q19" s="218"/>
      <c r="R19" s="219"/>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80"/>
      <c r="AY19" s="381"/>
      <c r="AZ19" s="386"/>
      <c r="BA19" s="387"/>
      <c r="BB19" s="217"/>
      <c r="BC19" s="218"/>
      <c r="BD19" s="218"/>
      <c r="BE19" s="218"/>
      <c r="BF19" s="219"/>
    </row>
    <row r="20" spans="2:58" ht="20.25" hidden="1" customHeight="1" x14ac:dyDescent="0.4">
      <c r="B20" s="364"/>
      <c r="C20" s="217"/>
      <c r="D20" s="218"/>
      <c r="E20" s="367"/>
      <c r="F20" s="38"/>
      <c r="G20" s="370"/>
      <c r="H20" s="373"/>
      <c r="I20" s="218"/>
      <c r="J20" s="218"/>
      <c r="K20" s="367"/>
      <c r="L20" s="373"/>
      <c r="M20" s="218"/>
      <c r="N20" s="218"/>
      <c r="O20" s="219"/>
      <c r="P20" s="217"/>
      <c r="Q20" s="218"/>
      <c r="R20" s="219"/>
      <c r="S20" s="11">
        <f>WEEKDAY(DATE($AC$2,$AG$2,1))</f>
        <v>5</v>
      </c>
      <c r="T20" s="12">
        <f>WEEKDAY(DATE($AC$2,$AG$2,2))</f>
        <v>6</v>
      </c>
      <c r="U20" s="12">
        <f>WEEKDAY(DATE($AC$2,$AG$2,3))</f>
        <v>7</v>
      </c>
      <c r="V20" s="12">
        <f>WEEKDAY(DATE($AC$2,$AG$2,4))</f>
        <v>1</v>
      </c>
      <c r="W20" s="12">
        <f>WEEKDAY(DATE($AC$2,$AG$2,5))</f>
        <v>2</v>
      </c>
      <c r="X20" s="12">
        <f>WEEKDAY(DATE($AC$2,$AG$2,6))</f>
        <v>3</v>
      </c>
      <c r="Y20" s="13">
        <f>WEEKDAY(DATE($AC$2,$AG$2,7))</f>
        <v>4</v>
      </c>
      <c r="Z20" s="11">
        <f>WEEKDAY(DATE($AC$2,$AG$2,8))</f>
        <v>5</v>
      </c>
      <c r="AA20" s="12">
        <f>WEEKDAY(DATE($AC$2,$AG$2,9))</f>
        <v>6</v>
      </c>
      <c r="AB20" s="12">
        <f>WEEKDAY(DATE($AC$2,$AG$2,10))</f>
        <v>7</v>
      </c>
      <c r="AC20" s="12">
        <f>WEEKDAY(DATE($AC$2,$AG$2,11))</f>
        <v>1</v>
      </c>
      <c r="AD20" s="12">
        <f>WEEKDAY(DATE($AC$2,$AG$2,12))</f>
        <v>2</v>
      </c>
      <c r="AE20" s="12">
        <f>WEEKDAY(DATE($AC$2,$AG$2,13))</f>
        <v>3</v>
      </c>
      <c r="AF20" s="13">
        <f>WEEKDAY(DATE($AC$2,$AG$2,14))</f>
        <v>4</v>
      </c>
      <c r="AG20" s="11">
        <f>WEEKDAY(DATE($AC$2,$AG$2,15))</f>
        <v>5</v>
      </c>
      <c r="AH20" s="12">
        <f>WEEKDAY(DATE($AC$2,$AG$2,16))</f>
        <v>6</v>
      </c>
      <c r="AI20" s="12">
        <f>WEEKDAY(DATE($AC$2,$AG$2,17))</f>
        <v>7</v>
      </c>
      <c r="AJ20" s="12">
        <f>WEEKDAY(DATE($AC$2,$AG$2,18))</f>
        <v>1</v>
      </c>
      <c r="AK20" s="12">
        <f>WEEKDAY(DATE($AC$2,$AG$2,19))</f>
        <v>2</v>
      </c>
      <c r="AL20" s="12">
        <f>WEEKDAY(DATE($AC$2,$AG$2,20))</f>
        <v>3</v>
      </c>
      <c r="AM20" s="13">
        <f>WEEKDAY(DATE($AC$2,$AG$2,21))</f>
        <v>4</v>
      </c>
      <c r="AN20" s="11">
        <f>WEEKDAY(DATE($AC$2,$AG$2,22))</f>
        <v>5</v>
      </c>
      <c r="AO20" s="12">
        <f>WEEKDAY(DATE($AC$2,$AG$2,23))</f>
        <v>6</v>
      </c>
      <c r="AP20" s="12">
        <f>WEEKDAY(DATE($AC$2,$AG$2,24))</f>
        <v>7</v>
      </c>
      <c r="AQ20" s="12">
        <f>WEEKDAY(DATE($AC$2,$AG$2,25))</f>
        <v>1</v>
      </c>
      <c r="AR20" s="12">
        <f>WEEKDAY(DATE($AC$2,$AG$2,26))</f>
        <v>2</v>
      </c>
      <c r="AS20" s="12">
        <f>WEEKDAY(DATE($AC$2,$AG$2,27))</f>
        <v>3</v>
      </c>
      <c r="AT20" s="13">
        <f>WEEKDAY(DATE($AC$2,$AG$2,28))</f>
        <v>4</v>
      </c>
      <c r="AU20" s="11">
        <f>IF(AU19=29,WEEKDAY(DATE($AC$2,$AG$2,29)),0)</f>
        <v>0</v>
      </c>
      <c r="AV20" s="12">
        <f>IF(AV19=30,WEEKDAY(DATE($AC$2,$AG$2,30)),0)</f>
        <v>0</v>
      </c>
      <c r="AW20" s="13">
        <f>IF(AW19=31,WEEKDAY(DATE($AC$2,$AG$2,31)),0)</f>
        <v>0</v>
      </c>
      <c r="AX20" s="380"/>
      <c r="AY20" s="381"/>
      <c r="AZ20" s="386"/>
      <c r="BA20" s="387"/>
      <c r="BB20" s="217"/>
      <c r="BC20" s="218"/>
      <c r="BD20" s="218"/>
      <c r="BE20" s="218"/>
      <c r="BF20" s="219"/>
    </row>
    <row r="21" spans="2:58" ht="22.5" customHeight="1" thickBot="1" x14ac:dyDescent="0.45">
      <c r="B21" s="365"/>
      <c r="C21" s="220"/>
      <c r="D21" s="221"/>
      <c r="E21" s="368"/>
      <c r="F21" s="35"/>
      <c r="G21" s="371"/>
      <c r="H21" s="374"/>
      <c r="I21" s="221"/>
      <c r="J21" s="221"/>
      <c r="K21" s="368"/>
      <c r="L21" s="374"/>
      <c r="M21" s="221"/>
      <c r="N21" s="221"/>
      <c r="O21" s="222"/>
      <c r="P21" s="220"/>
      <c r="Q21" s="221"/>
      <c r="R21" s="222"/>
      <c r="S21" s="48" t="str">
        <f>IF(S20=1,"日",IF(S20=2,"月",IF(S20=3,"火",IF(S20=4,"水",IF(S20=5,"木",IF(S20=6,"金","土"))))))</f>
        <v>木</v>
      </c>
      <c r="T21" s="49" t="str">
        <f t="shared" ref="T21:AT21" si="0">IF(T20=1,"日",IF(T20=2,"月",IF(T20=3,"火",IF(T20=4,"水",IF(T20=5,"木",IF(T20=6,"金","土"))))))</f>
        <v>金</v>
      </c>
      <c r="U21" s="49" t="str">
        <f t="shared" si="0"/>
        <v>土</v>
      </c>
      <c r="V21" s="49" t="str">
        <f t="shared" si="0"/>
        <v>日</v>
      </c>
      <c r="W21" s="49" t="str">
        <f t="shared" si="0"/>
        <v>月</v>
      </c>
      <c r="X21" s="49" t="str">
        <f t="shared" si="0"/>
        <v>火</v>
      </c>
      <c r="Y21" s="50" t="str">
        <f t="shared" si="0"/>
        <v>水</v>
      </c>
      <c r="Z21" s="48" t="str">
        <f>IF(Z20=1,"日",IF(Z20=2,"月",IF(Z20=3,"火",IF(Z20=4,"水",IF(Z20=5,"木",IF(Z20=6,"金","土"))))))</f>
        <v>木</v>
      </c>
      <c r="AA21" s="49" t="str">
        <f t="shared" si="0"/>
        <v>金</v>
      </c>
      <c r="AB21" s="49" t="str">
        <f t="shared" si="0"/>
        <v>土</v>
      </c>
      <c r="AC21" s="49" t="str">
        <f t="shared" si="0"/>
        <v>日</v>
      </c>
      <c r="AD21" s="49" t="str">
        <f t="shared" si="0"/>
        <v>月</v>
      </c>
      <c r="AE21" s="49" t="str">
        <f t="shared" si="0"/>
        <v>火</v>
      </c>
      <c r="AF21" s="50" t="str">
        <f t="shared" si="0"/>
        <v>水</v>
      </c>
      <c r="AG21" s="48" t="str">
        <f>IF(AG20=1,"日",IF(AG20=2,"月",IF(AG20=3,"火",IF(AG20=4,"水",IF(AG20=5,"木",IF(AG20=6,"金","土"))))))</f>
        <v>木</v>
      </c>
      <c r="AH21" s="49" t="str">
        <f t="shared" si="0"/>
        <v>金</v>
      </c>
      <c r="AI21" s="49" t="str">
        <f t="shared" si="0"/>
        <v>土</v>
      </c>
      <c r="AJ21" s="49" t="str">
        <f t="shared" si="0"/>
        <v>日</v>
      </c>
      <c r="AK21" s="49" t="str">
        <f t="shared" si="0"/>
        <v>月</v>
      </c>
      <c r="AL21" s="49" t="str">
        <f t="shared" si="0"/>
        <v>火</v>
      </c>
      <c r="AM21" s="50" t="str">
        <f t="shared" si="0"/>
        <v>水</v>
      </c>
      <c r="AN21" s="48" t="str">
        <f>IF(AN20=1,"日",IF(AN20=2,"月",IF(AN20=3,"火",IF(AN20=4,"水",IF(AN20=5,"木",IF(AN20=6,"金","土"))))))</f>
        <v>木</v>
      </c>
      <c r="AO21" s="49" t="str">
        <f t="shared" si="0"/>
        <v>金</v>
      </c>
      <c r="AP21" s="49" t="str">
        <f t="shared" si="0"/>
        <v>土</v>
      </c>
      <c r="AQ21" s="49" t="str">
        <f t="shared" si="0"/>
        <v>日</v>
      </c>
      <c r="AR21" s="49" t="str">
        <f t="shared" si="0"/>
        <v>月</v>
      </c>
      <c r="AS21" s="49" t="str">
        <f t="shared" si="0"/>
        <v>火</v>
      </c>
      <c r="AT21" s="50" t="str">
        <f t="shared" si="0"/>
        <v>水</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82"/>
      <c r="AY21" s="383"/>
      <c r="AZ21" s="388"/>
      <c r="BA21" s="389"/>
      <c r="BB21" s="220"/>
      <c r="BC21" s="221"/>
      <c r="BD21" s="221"/>
      <c r="BE21" s="221"/>
      <c r="BF21" s="222"/>
    </row>
    <row r="22" spans="2:58" ht="20.25" customHeight="1" x14ac:dyDescent="0.4">
      <c r="B22" s="331">
        <v>1</v>
      </c>
      <c r="C22" s="339"/>
      <c r="D22" s="340"/>
      <c r="E22" s="341"/>
      <c r="F22" s="180"/>
      <c r="G22" s="342"/>
      <c r="H22" s="343"/>
      <c r="I22" s="344"/>
      <c r="J22" s="344"/>
      <c r="K22" s="345"/>
      <c r="L22" s="346"/>
      <c r="M22" s="347"/>
      <c r="N22" s="347"/>
      <c r="O22" s="348"/>
      <c r="P22" s="349" t="s">
        <v>50</v>
      </c>
      <c r="Q22" s="350"/>
      <c r="R22" s="351"/>
      <c r="S22" s="181"/>
      <c r="T22" s="182"/>
      <c r="U22" s="182"/>
      <c r="V22" s="182"/>
      <c r="W22" s="182"/>
      <c r="X22" s="182"/>
      <c r="Y22" s="183"/>
      <c r="Z22" s="181"/>
      <c r="AA22" s="182"/>
      <c r="AB22" s="182"/>
      <c r="AC22" s="182"/>
      <c r="AD22" s="182"/>
      <c r="AE22" s="182"/>
      <c r="AF22" s="183"/>
      <c r="AG22" s="181"/>
      <c r="AH22" s="182"/>
      <c r="AI22" s="182"/>
      <c r="AJ22" s="182"/>
      <c r="AK22" s="182"/>
      <c r="AL22" s="182"/>
      <c r="AM22" s="183"/>
      <c r="AN22" s="181"/>
      <c r="AO22" s="182"/>
      <c r="AP22" s="182"/>
      <c r="AQ22" s="182"/>
      <c r="AR22" s="182"/>
      <c r="AS22" s="182"/>
      <c r="AT22" s="183"/>
      <c r="AU22" s="181"/>
      <c r="AV22" s="182"/>
      <c r="AW22" s="183"/>
      <c r="AX22" s="332"/>
      <c r="AY22" s="333"/>
      <c r="AZ22" s="334"/>
      <c r="BA22" s="335"/>
      <c r="BB22" s="419"/>
      <c r="BC22" s="347"/>
      <c r="BD22" s="347"/>
      <c r="BE22" s="347"/>
      <c r="BF22" s="348"/>
    </row>
    <row r="23" spans="2:58" ht="20.25" customHeight="1" x14ac:dyDescent="0.4">
      <c r="B23" s="257"/>
      <c r="C23" s="328"/>
      <c r="D23" s="329"/>
      <c r="E23" s="330"/>
      <c r="F23" s="184"/>
      <c r="G23" s="263"/>
      <c r="H23" s="268"/>
      <c r="I23" s="266"/>
      <c r="J23" s="266"/>
      <c r="K23" s="267"/>
      <c r="L23" s="275"/>
      <c r="M23" s="276"/>
      <c r="N23" s="276"/>
      <c r="O23" s="277"/>
      <c r="P23" s="292" t="s">
        <v>15</v>
      </c>
      <c r="Q23" s="293"/>
      <c r="R23" s="294"/>
      <c r="S23" s="145" t="str">
        <f>IF(S22="","",VLOOKUP(S22,'シフト記号表（勤務時間帯)'!$C$5:$K$36,9,FALSE))</f>
        <v/>
      </c>
      <c r="T23" s="146" t="str">
        <f>IF(T22="","",VLOOKUP(T22,'シフト記号表（勤務時間帯)'!$C$5:$K$36,9,FALSE))</f>
        <v/>
      </c>
      <c r="U23" s="146" t="str">
        <f>IF(U22="","",VLOOKUP(U22,'シフト記号表（勤務時間帯)'!$C$5:$K$36,9,FALSE))</f>
        <v/>
      </c>
      <c r="V23" s="146" t="str">
        <f>IF(V22="","",VLOOKUP(V22,'シフト記号表（勤務時間帯)'!$C$5:$K$36,9,FALSE))</f>
        <v/>
      </c>
      <c r="W23" s="146" t="str">
        <f>IF(W22="","",VLOOKUP(W22,'シフト記号表（勤務時間帯)'!$C$5:$K$36,9,FALSE))</f>
        <v/>
      </c>
      <c r="X23" s="146" t="str">
        <f>IF(X22="","",VLOOKUP(X22,'シフト記号表（勤務時間帯)'!$C$5:$K$36,9,FALSE))</f>
        <v/>
      </c>
      <c r="Y23" s="147" t="str">
        <f>IF(Y22="","",VLOOKUP(Y22,'シフト記号表（勤務時間帯)'!$C$5:$K$36,9,FALSE))</f>
        <v/>
      </c>
      <c r="Z23" s="145" t="str">
        <f>IF(Z22="","",VLOOKUP(Z22,'シフト記号表（勤務時間帯)'!$C$5:$K$36,9,FALSE))</f>
        <v/>
      </c>
      <c r="AA23" s="146" t="str">
        <f>IF(AA22="","",VLOOKUP(AA22,'シフト記号表（勤務時間帯)'!$C$5:$K$36,9,FALSE))</f>
        <v/>
      </c>
      <c r="AB23" s="146" t="str">
        <f>IF(AB22="","",VLOOKUP(AB22,'シフト記号表（勤務時間帯)'!$C$5:$K$36,9,FALSE))</f>
        <v/>
      </c>
      <c r="AC23" s="146" t="str">
        <f>IF(AC22="","",VLOOKUP(AC22,'シフト記号表（勤務時間帯)'!$C$5:$K$36,9,FALSE))</f>
        <v/>
      </c>
      <c r="AD23" s="146" t="str">
        <f>IF(AD22="","",VLOOKUP(AD22,'シフト記号表（勤務時間帯)'!$C$5:$K$36,9,FALSE))</f>
        <v/>
      </c>
      <c r="AE23" s="146" t="str">
        <f>IF(AE22="","",VLOOKUP(AE22,'シフト記号表（勤務時間帯)'!$C$5:$K$36,9,FALSE))</f>
        <v/>
      </c>
      <c r="AF23" s="147" t="str">
        <f>IF(AF22="","",VLOOKUP(AF22,'シフト記号表（勤務時間帯)'!$C$5:$K$36,9,FALSE))</f>
        <v/>
      </c>
      <c r="AG23" s="145" t="str">
        <f>IF(AG22="","",VLOOKUP(AG22,'シフト記号表（勤務時間帯)'!$C$5:$K$36,9,FALSE))</f>
        <v/>
      </c>
      <c r="AH23" s="146" t="str">
        <f>IF(AH22="","",VLOOKUP(AH22,'シフト記号表（勤務時間帯)'!$C$5:$K$36,9,FALSE))</f>
        <v/>
      </c>
      <c r="AI23" s="146" t="str">
        <f>IF(AI22="","",VLOOKUP(AI22,'シフト記号表（勤務時間帯)'!$C$5:$K$36,9,FALSE))</f>
        <v/>
      </c>
      <c r="AJ23" s="146" t="str">
        <f>IF(AJ22="","",VLOOKUP(AJ22,'シフト記号表（勤務時間帯)'!$C$5:$K$36,9,FALSE))</f>
        <v/>
      </c>
      <c r="AK23" s="146" t="str">
        <f>IF(AK22="","",VLOOKUP(AK22,'シフト記号表（勤務時間帯)'!$C$5:$K$36,9,FALSE))</f>
        <v/>
      </c>
      <c r="AL23" s="146" t="str">
        <f>IF(AL22="","",VLOOKUP(AL22,'シフト記号表（勤務時間帯)'!$C$5:$K$36,9,FALSE))</f>
        <v/>
      </c>
      <c r="AM23" s="147" t="str">
        <f>IF(AM22="","",VLOOKUP(AM22,'シフト記号表（勤務時間帯)'!$C$5:$K$36,9,FALSE))</f>
        <v/>
      </c>
      <c r="AN23" s="145" t="str">
        <f>IF(AN22="","",VLOOKUP(AN22,'シフト記号表（勤務時間帯)'!$C$5:$K$36,9,FALSE))</f>
        <v/>
      </c>
      <c r="AO23" s="146" t="str">
        <f>IF(AO22="","",VLOOKUP(AO22,'シフト記号表（勤務時間帯)'!$C$5:$K$36,9,FALSE))</f>
        <v/>
      </c>
      <c r="AP23" s="146" t="str">
        <f>IF(AP22="","",VLOOKUP(AP22,'シフト記号表（勤務時間帯)'!$C$5:$K$36,9,FALSE))</f>
        <v/>
      </c>
      <c r="AQ23" s="146" t="str">
        <f>IF(AQ22="","",VLOOKUP(AQ22,'シフト記号表（勤務時間帯)'!$C$5:$K$36,9,FALSE))</f>
        <v/>
      </c>
      <c r="AR23" s="146" t="str">
        <f>IF(AR22="","",VLOOKUP(AR22,'シフト記号表（勤務時間帯)'!$C$5:$K$36,9,FALSE))</f>
        <v/>
      </c>
      <c r="AS23" s="146" t="str">
        <f>IF(AS22="","",VLOOKUP(AS22,'シフト記号表（勤務時間帯)'!$C$5:$K$36,9,FALSE))</f>
        <v/>
      </c>
      <c r="AT23" s="147" t="str">
        <f>IF(AT22="","",VLOOKUP(AT22,'シフト記号表（勤務時間帯)'!$C$5:$K$36,9,FALSE))</f>
        <v/>
      </c>
      <c r="AU23" s="145" t="str">
        <f>IF(AU22="","",VLOOKUP(AU22,'シフト記号表（勤務時間帯)'!$C$5:$K$36,9,FALSE))</f>
        <v/>
      </c>
      <c r="AV23" s="146" t="str">
        <f>IF(AV22="","",VLOOKUP(AV22,'シフト記号表（勤務時間帯)'!$C$5:$K$36,9,FALSE))</f>
        <v/>
      </c>
      <c r="AW23" s="147" t="str">
        <f>IF(AW22="","",VLOOKUP(AW22,'シフト記号表（勤務時間帯)'!$C$5:$K$36,9,FALSE))</f>
        <v/>
      </c>
      <c r="AX23" s="295">
        <f>IF($BB$3="計画",SUM(S23:AT23),IF($BB$3="実績",SUM(S23:AW23),""))</f>
        <v>0</v>
      </c>
      <c r="AY23" s="296"/>
      <c r="AZ23" s="297">
        <f>IF($BB$3="計画",AX23/4,IF($BB$3="実績",通所介護!AX23/(通所介護!$BB$8/7),""))</f>
        <v>0</v>
      </c>
      <c r="BA23" s="298"/>
      <c r="BB23" s="285"/>
      <c r="BC23" s="276"/>
      <c r="BD23" s="276"/>
      <c r="BE23" s="276"/>
      <c r="BF23" s="277"/>
    </row>
    <row r="24" spans="2:58" ht="20.25" customHeight="1" x14ac:dyDescent="0.4">
      <c r="B24" s="257"/>
      <c r="C24" s="299"/>
      <c r="D24" s="300"/>
      <c r="E24" s="301"/>
      <c r="F24" s="185">
        <f>C23</f>
        <v>0</v>
      </c>
      <c r="G24" s="263"/>
      <c r="H24" s="268"/>
      <c r="I24" s="266"/>
      <c r="J24" s="266"/>
      <c r="K24" s="267"/>
      <c r="L24" s="275"/>
      <c r="M24" s="276"/>
      <c r="N24" s="276"/>
      <c r="O24" s="277"/>
      <c r="P24" s="302" t="s">
        <v>51</v>
      </c>
      <c r="Q24" s="303"/>
      <c r="R24" s="304"/>
      <c r="S24" s="148" t="str">
        <f>IF(S22="","",VLOOKUP(S22,'シフト記号表（勤務時間帯)'!$C$5:$U$36,19,FALSE))</f>
        <v/>
      </c>
      <c r="T24" s="149" t="str">
        <f>IF(T22="","",VLOOKUP(T22,'シフト記号表（勤務時間帯)'!$C$5:$U$36,19,FALSE))</f>
        <v/>
      </c>
      <c r="U24" s="149" t="str">
        <f>IF(U22="","",VLOOKUP(U22,'シフト記号表（勤務時間帯)'!$C$5:$U$36,19,FALSE))</f>
        <v/>
      </c>
      <c r="V24" s="149" t="str">
        <f>IF(V22="","",VLOOKUP(V22,'シフト記号表（勤務時間帯)'!$C$5:$U$36,19,FALSE))</f>
        <v/>
      </c>
      <c r="W24" s="149" t="str">
        <f>IF(W22="","",VLOOKUP(W22,'シフト記号表（勤務時間帯)'!$C$5:$U$36,19,FALSE))</f>
        <v/>
      </c>
      <c r="X24" s="149" t="str">
        <f>IF(X22="","",VLOOKUP(X22,'シフト記号表（勤務時間帯)'!$C$5:$U$36,19,FALSE))</f>
        <v/>
      </c>
      <c r="Y24" s="150" t="str">
        <f>IF(Y22="","",VLOOKUP(Y22,'シフト記号表（勤務時間帯)'!$C$5:$U$36,19,FALSE))</f>
        <v/>
      </c>
      <c r="Z24" s="148" t="str">
        <f>IF(Z22="","",VLOOKUP(Z22,'シフト記号表（勤務時間帯)'!$C$5:$U$36,19,FALSE))</f>
        <v/>
      </c>
      <c r="AA24" s="149" t="str">
        <f>IF(AA22="","",VLOOKUP(AA22,'シフト記号表（勤務時間帯)'!$C$5:$U$36,19,FALSE))</f>
        <v/>
      </c>
      <c r="AB24" s="149" t="str">
        <f>IF(AB22="","",VLOOKUP(AB22,'シフト記号表（勤務時間帯)'!$C$5:$U$36,19,FALSE))</f>
        <v/>
      </c>
      <c r="AC24" s="149" t="str">
        <f>IF(AC22="","",VLOOKUP(AC22,'シフト記号表（勤務時間帯)'!$C$5:$U$36,19,FALSE))</f>
        <v/>
      </c>
      <c r="AD24" s="149" t="str">
        <f>IF(AD22="","",VLOOKUP(AD22,'シフト記号表（勤務時間帯)'!$C$5:$U$36,19,FALSE))</f>
        <v/>
      </c>
      <c r="AE24" s="149" t="str">
        <f>IF(AE22="","",VLOOKUP(AE22,'シフト記号表（勤務時間帯)'!$C$5:$U$36,19,FALSE))</f>
        <v/>
      </c>
      <c r="AF24" s="150" t="str">
        <f>IF(AF22="","",VLOOKUP(AF22,'シフト記号表（勤務時間帯)'!$C$5:$U$36,19,FALSE))</f>
        <v/>
      </c>
      <c r="AG24" s="148" t="str">
        <f>IF(AG22="","",VLOOKUP(AG22,'シフト記号表（勤務時間帯)'!$C$5:$U$36,19,FALSE))</f>
        <v/>
      </c>
      <c r="AH24" s="149" t="str">
        <f>IF(AH22="","",VLOOKUP(AH22,'シフト記号表（勤務時間帯)'!$C$5:$U$36,19,FALSE))</f>
        <v/>
      </c>
      <c r="AI24" s="149" t="str">
        <f>IF(AI22="","",VLOOKUP(AI22,'シフト記号表（勤務時間帯)'!$C$5:$U$36,19,FALSE))</f>
        <v/>
      </c>
      <c r="AJ24" s="149" t="str">
        <f>IF(AJ22="","",VLOOKUP(AJ22,'シフト記号表（勤務時間帯)'!$C$5:$U$36,19,FALSE))</f>
        <v/>
      </c>
      <c r="AK24" s="149" t="str">
        <f>IF(AK22="","",VLOOKUP(AK22,'シフト記号表（勤務時間帯)'!$C$5:$U$36,19,FALSE))</f>
        <v/>
      </c>
      <c r="AL24" s="149" t="str">
        <f>IF(AL22="","",VLOOKUP(AL22,'シフト記号表（勤務時間帯)'!$C$5:$U$36,19,FALSE))</f>
        <v/>
      </c>
      <c r="AM24" s="150" t="str">
        <f>IF(AM22="","",VLOOKUP(AM22,'シフト記号表（勤務時間帯)'!$C$5:$U$36,19,FALSE))</f>
        <v/>
      </c>
      <c r="AN24" s="148" t="str">
        <f>IF(AN22="","",VLOOKUP(AN22,'シフト記号表（勤務時間帯)'!$C$5:$U$36,19,FALSE))</f>
        <v/>
      </c>
      <c r="AO24" s="149" t="str">
        <f>IF(AO22="","",VLOOKUP(AO22,'シフト記号表（勤務時間帯)'!$C$5:$U$36,19,FALSE))</f>
        <v/>
      </c>
      <c r="AP24" s="149" t="str">
        <f>IF(AP22="","",VLOOKUP(AP22,'シフト記号表（勤務時間帯)'!$C$5:$U$36,19,FALSE))</f>
        <v/>
      </c>
      <c r="AQ24" s="149" t="str">
        <f>IF(AQ22="","",VLOOKUP(AQ22,'シフト記号表（勤務時間帯)'!$C$5:$U$36,19,FALSE))</f>
        <v/>
      </c>
      <c r="AR24" s="149" t="str">
        <f>IF(AR22="","",VLOOKUP(AR22,'シフト記号表（勤務時間帯)'!$C$5:$U$36,19,FALSE))</f>
        <v/>
      </c>
      <c r="AS24" s="149" t="str">
        <f>IF(AS22="","",VLOOKUP(AS22,'シフト記号表（勤務時間帯)'!$C$5:$U$36,19,FALSE))</f>
        <v/>
      </c>
      <c r="AT24" s="150" t="str">
        <f>IF(AT22="","",VLOOKUP(AT22,'シフト記号表（勤務時間帯)'!$C$5:$U$36,19,FALSE))</f>
        <v/>
      </c>
      <c r="AU24" s="148" t="str">
        <f>IF(AU22="","",VLOOKUP(AU22,'シフト記号表（勤務時間帯)'!$C$5:$U$36,19,FALSE))</f>
        <v/>
      </c>
      <c r="AV24" s="149" t="str">
        <f>IF(AV22="","",VLOOKUP(AV22,'シフト記号表（勤務時間帯)'!$C$5:$U$36,19,FALSE))</f>
        <v/>
      </c>
      <c r="AW24" s="150" t="str">
        <f>IF(AW22="","",VLOOKUP(AW22,'シフト記号表（勤務時間帯)'!$C$5:$U$36,19,FALSE))</f>
        <v/>
      </c>
      <c r="AX24" s="305">
        <f>IF($BB$3="計画",SUM(S24:AT24),IF($BB$3="実績",SUM(S24:AW24),""))</f>
        <v>0</v>
      </c>
      <c r="AY24" s="306"/>
      <c r="AZ24" s="307">
        <f>IF($BB$3="計画",AX24/4,IF($BB$3="実績",通所介護!AX24/(通所介護!$BB$8/7),""))</f>
        <v>0</v>
      </c>
      <c r="BA24" s="308"/>
      <c r="BB24" s="286"/>
      <c r="BC24" s="287"/>
      <c r="BD24" s="287"/>
      <c r="BE24" s="287"/>
      <c r="BF24" s="288"/>
    </row>
    <row r="25" spans="2:58" ht="20.25" customHeight="1" x14ac:dyDescent="0.4">
      <c r="B25" s="257">
        <f>B22+1</f>
        <v>2</v>
      </c>
      <c r="C25" s="259"/>
      <c r="D25" s="260"/>
      <c r="E25" s="261"/>
      <c r="F25" s="186"/>
      <c r="G25" s="262"/>
      <c r="H25" s="265"/>
      <c r="I25" s="266"/>
      <c r="J25" s="266"/>
      <c r="K25" s="267"/>
      <c r="L25" s="272"/>
      <c r="M25" s="273"/>
      <c r="N25" s="273"/>
      <c r="O25" s="274"/>
      <c r="P25" s="281" t="s">
        <v>50</v>
      </c>
      <c r="Q25" s="282"/>
      <c r="R25" s="283"/>
      <c r="S25" s="187"/>
      <c r="T25" s="188"/>
      <c r="U25" s="188"/>
      <c r="V25" s="188"/>
      <c r="W25" s="188"/>
      <c r="X25" s="188"/>
      <c r="Y25" s="189"/>
      <c r="Z25" s="187"/>
      <c r="AA25" s="188"/>
      <c r="AB25" s="188"/>
      <c r="AC25" s="188"/>
      <c r="AD25" s="188"/>
      <c r="AE25" s="188"/>
      <c r="AF25" s="189"/>
      <c r="AG25" s="187"/>
      <c r="AH25" s="188"/>
      <c r="AI25" s="188"/>
      <c r="AJ25" s="188"/>
      <c r="AK25" s="188"/>
      <c r="AL25" s="188"/>
      <c r="AM25" s="189"/>
      <c r="AN25" s="187"/>
      <c r="AO25" s="188"/>
      <c r="AP25" s="188"/>
      <c r="AQ25" s="188"/>
      <c r="AR25" s="188"/>
      <c r="AS25" s="188"/>
      <c r="AT25" s="189"/>
      <c r="AU25" s="187"/>
      <c r="AV25" s="188"/>
      <c r="AW25" s="189"/>
      <c r="AX25" s="309"/>
      <c r="AY25" s="310"/>
      <c r="AZ25" s="311"/>
      <c r="BA25" s="312"/>
      <c r="BB25" s="284"/>
      <c r="BC25" s="273"/>
      <c r="BD25" s="273"/>
      <c r="BE25" s="273"/>
      <c r="BF25" s="274"/>
    </row>
    <row r="26" spans="2:58" ht="20.25" customHeight="1" x14ac:dyDescent="0.4">
      <c r="B26" s="257"/>
      <c r="C26" s="328"/>
      <c r="D26" s="329"/>
      <c r="E26" s="330"/>
      <c r="F26" s="184"/>
      <c r="G26" s="263"/>
      <c r="H26" s="268"/>
      <c r="I26" s="266"/>
      <c r="J26" s="266"/>
      <c r="K26" s="267"/>
      <c r="L26" s="275"/>
      <c r="M26" s="276"/>
      <c r="N26" s="276"/>
      <c r="O26" s="277"/>
      <c r="P26" s="292" t="s">
        <v>15</v>
      </c>
      <c r="Q26" s="293"/>
      <c r="R26" s="294"/>
      <c r="S26" s="145" t="str">
        <f>IF(S25="","",VLOOKUP(S25,'シフト記号表（勤務時間帯)'!$C$5:$K$36,9,FALSE))</f>
        <v/>
      </c>
      <c r="T26" s="146" t="str">
        <f>IF(T25="","",VLOOKUP(T25,'シフト記号表（勤務時間帯)'!$C$5:$K$36,9,FALSE))</f>
        <v/>
      </c>
      <c r="U26" s="146" t="str">
        <f>IF(U25="","",VLOOKUP(U25,'シフト記号表（勤務時間帯)'!$C$5:$K$36,9,FALSE))</f>
        <v/>
      </c>
      <c r="V26" s="146" t="str">
        <f>IF(V25="","",VLOOKUP(V25,'シフト記号表（勤務時間帯)'!$C$5:$K$36,9,FALSE))</f>
        <v/>
      </c>
      <c r="W26" s="146" t="str">
        <f>IF(W25="","",VLOOKUP(W25,'シフト記号表（勤務時間帯)'!$C$5:$K$36,9,FALSE))</f>
        <v/>
      </c>
      <c r="X26" s="146" t="str">
        <f>IF(X25="","",VLOOKUP(X25,'シフト記号表（勤務時間帯)'!$C$5:$K$36,9,FALSE))</f>
        <v/>
      </c>
      <c r="Y26" s="147" t="str">
        <f>IF(Y25="","",VLOOKUP(Y25,'シフト記号表（勤務時間帯)'!$C$5:$K$36,9,FALSE))</f>
        <v/>
      </c>
      <c r="Z26" s="145" t="str">
        <f>IF(Z25="","",VLOOKUP(Z25,'シフト記号表（勤務時間帯)'!$C$5:$K$36,9,FALSE))</f>
        <v/>
      </c>
      <c r="AA26" s="146" t="str">
        <f>IF(AA25="","",VLOOKUP(AA25,'シフト記号表（勤務時間帯)'!$C$5:$K$36,9,FALSE))</f>
        <v/>
      </c>
      <c r="AB26" s="146" t="str">
        <f>IF(AB25="","",VLOOKUP(AB25,'シフト記号表（勤務時間帯)'!$C$5:$K$36,9,FALSE))</f>
        <v/>
      </c>
      <c r="AC26" s="146" t="str">
        <f>IF(AC25="","",VLOOKUP(AC25,'シフト記号表（勤務時間帯)'!$C$5:$K$36,9,FALSE))</f>
        <v/>
      </c>
      <c r="AD26" s="146" t="str">
        <f>IF(AD25="","",VLOOKUP(AD25,'シフト記号表（勤務時間帯)'!$C$5:$K$36,9,FALSE))</f>
        <v/>
      </c>
      <c r="AE26" s="146" t="str">
        <f>IF(AE25="","",VLOOKUP(AE25,'シフト記号表（勤務時間帯)'!$C$5:$K$36,9,FALSE))</f>
        <v/>
      </c>
      <c r="AF26" s="147" t="str">
        <f>IF(AF25="","",VLOOKUP(AF25,'シフト記号表（勤務時間帯)'!$C$5:$K$36,9,FALSE))</f>
        <v/>
      </c>
      <c r="AG26" s="145" t="str">
        <f>IF(AG25="","",VLOOKUP(AG25,'シフト記号表（勤務時間帯)'!$C$5:$K$36,9,FALSE))</f>
        <v/>
      </c>
      <c r="AH26" s="146" t="str">
        <f>IF(AH25="","",VLOOKUP(AH25,'シフト記号表（勤務時間帯)'!$C$5:$K$36,9,FALSE))</f>
        <v/>
      </c>
      <c r="AI26" s="146" t="str">
        <f>IF(AI25="","",VLOOKUP(AI25,'シフト記号表（勤務時間帯)'!$C$5:$K$36,9,FALSE))</f>
        <v/>
      </c>
      <c r="AJ26" s="146" t="str">
        <f>IF(AJ25="","",VLOOKUP(AJ25,'シフト記号表（勤務時間帯)'!$C$5:$K$36,9,FALSE))</f>
        <v/>
      </c>
      <c r="AK26" s="146" t="str">
        <f>IF(AK25="","",VLOOKUP(AK25,'シフト記号表（勤務時間帯)'!$C$5:$K$36,9,FALSE))</f>
        <v/>
      </c>
      <c r="AL26" s="146" t="str">
        <f>IF(AL25="","",VLOOKUP(AL25,'シフト記号表（勤務時間帯)'!$C$5:$K$36,9,FALSE))</f>
        <v/>
      </c>
      <c r="AM26" s="147" t="str">
        <f>IF(AM25="","",VLOOKUP(AM25,'シフト記号表（勤務時間帯)'!$C$5:$K$36,9,FALSE))</f>
        <v/>
      </c>
      <c r="AN26" s="145" t="str">
        <f>IF(AN25="","",VLOOKUP(AN25,'シフト記号表（勤務時間帯)'!$C$5:$K$36,9,FALSE))</f>
        <v/>
      </c>
      <c r="AO26" s="146" t="str">
        <f>IF(AO25="","",VLOOKUP(AO25,'シフト記号表（勤務時間帯)'!$C$5:$K$36,9,FALSE))</f>
        <v/>
      </c>
      <c r="AP26" s="146" t="str">
        <f>IF(AP25="","",VLOOKUP(AP25,'シフト記号表（勤務時間帯)'!$C$5:$K$36,9,FALSE))</f>
        <v/>
      </c>
      <c r="AQ26" s="146" t="str">
        <f>IF(AQ25="","",VLOOKUP(AQ25,'シフト記号表（勤務時間帯)'!$C$5:$K$36,9,FALSE))</f>
        <v/>
      </c>
      <c r="AR26" s="146" t="str">
        <f>IF(AR25="","",VLOOKUP(AR25,'シフト記号表（勤務時間帯)'!$C$5:$K$36,9,FALSE))</f>
        <v/>
      </c>
      <c r="AS26" s="146" t="str">
        <f>IF(AS25="","",VLOOKUP(AS25,'シフト記号表（勤務時間帯)'!$C$5:$K$36,9,FALSE))</f>
        <v/>
      </c>
      <c r="AT26" s="147" t="str">
        <f>IF(AT25="","",VLOOKUP(AT25,'シフト記号表（勤務時間帯)'!$C$5:$K$36,9,FALSE))</f>
        <v/>
      </c>
      <c r="AU26" s="145" t="str">
        <f>IF(AU25="","",VLOOKUP(AU25,'シフト記号表（勤務時間帯)'!$C$5:$K$36,9,FALSE))</f>
        <v/>
      </c>
      <c r="AV26" s="146" t="str">
        <f>IF(AV25="","",VLOOKUP(AV25,'シフト記号表（勤務時間帯)'!$C$5:$K$36,9,FALSE))</f>
        <v/>
      </c>
      <c r="AW26" s="147" t="str">
        <f>IF(AW25="","",VLOOKUP(AW25,'シフト記号表（勤務時間帯)'!$C$5:$K$36,9,FALSE))</f>
        <v/>
      </c>
      <c r="AX26" s="295">
        <f>IF($BB$3="計画",SUM(S26:AT26),IF($BB$3="実績",SUM(S26:AW26),""))</f>
        <v>0</v>
      </c>
      <c r="AY26" s="296"/>
      <c r="AZ26" s="297">
        <f>IF($BB$3="計画",AX26/4,IF($BB$3="実績",通所介護!AX26/(通所介護!$BB$8/7),""))</f>
        <v>0</v>
      </c>
      <c r="BA26" s="298"/>
      <c r="BB26" s="285"/>
      <c r="BC26" s="276"/>
      <c r="BD26" s="276"/>
      <c r="BE26" s="276"/>
      <c r="BF26" s="277"/>
    </row>
    <row r="27" spans="2:58" ht="20.25" customHeight="1" x14ac:dyDescent="0.4">
      <c r="B27" s="257"/>
      <c r="C27" s="299"/>
      <c r="D27" s="300"/>
      <c r="E27" s="301"/>
      <c r="F27" s="184">
        <f>C26</f>
        <v>0</v>
      </c>
      <c r="G27" s="317"/>
      <c r="H27" s="268"/>
      <c r="I27" s="266"/>
      <c r="J27" s="266"/>
      <c r="K27" s="267"/>
      <c r="L27" s="318"/>
      <c r="M27" s="287"/>
      <c r="N27" s="287"/>
      <c r="O27" s="288"/>
      <c r="P27" s="302" t="s">
        <v>51</v>
      </c>
      <c r="Q27" s="303"/>
      <c r="R27" s="304"/>
      <c r="S27" s="148" t="str">
        <f>IF(S25="","",VLOOKUP(S25,'シフト記号表（勤務時間帯)'!$C$5:$U$36,19,FALSE))</f>
        <v/>
      </c>
      <c r="T27" s="149" t="str">
        <f>IF(T25="","",VLOOKUP(T25,'シフト記号表（勤務時間帯)'!$C$5:$U$36,19,FALSE))</f>
        <v/>
      </c>
      <c r="U27" s="149" t="str">
        <f>IF(U25="","",VLOOKUP(U25,'シフト記号表（勤務時間帯)'!$C$5:$U$36,19,FALSE))</f>
        <v/>
      </c>
      <c r="V27" s="149" t="str">
        <f>IF(V25="","",VLOOKUP(V25,'シフト記号表（勤務時間帯)'!$C$5:$U$36,19,FALSE))</f>
        <v/>
      </c>
      <c r="W27" s="149" t="str">
        <f>IF(W25="","",VLOOKUP(W25,'シフト記号表（勤務時間帯)'!$C$5:$U$36,19,FALSE))</f>
        <v/>
      </c>
      <c r="X27" s="149" t="str">
        <f>IF(X25="","",VLOOKUP(X25,'シフト記号表（勤務時間帯)'!$C$5:$U$36,19,FALSE))</f>
        <v/>
      </c>
      <c r="Y27" s="150" t="str">
        <f>IF(Y25="","",VLOOKUP(Y25,'シフト記号表（勤務時間帯)'!$C$5:$U$36,19,FALSE))</f>
        <v/>
      </c>
      <c r="Z27" s="148" t="str">
        <f>IF(Z25="","",VLOOKUP(Z25,'シフト記号表（勤務時間帯)'!$C$5:$U$36,19,FALSE))</f>
        <v/>
      </c>
      <c r="AA27" s="149" t="str">
        <f>IF(AA25="","",VLOOKUP(AA25,'シフト記号表（勤務時間帯)'!$C$5:$U$36,19,FALSE))</f>
        <v/>
      </c>
      <c r="AB27" s="149" t="str">
        <f>IF(AB25="","",VLOOKUP(AB25,'シフト記号表（勤務時間帯)'!$C$5:$U$36,19,FALSE))</f>
        <v/>
      </c>
      <c r="AC27" s="149" t="str">
        <f>IF(AC25="","",VLOOKUP(AC25,'シフト記号表（勤務時間帯)'!$C$5:$U$36,19,FALSE))</f>
        <v/>
      </c>
      <c r="AD27" s="149" t="str">
        <f>IF(AD25="","",VLOOKUP(AD25,'シフト記号表（勤務時間帯)'!$C$5:$U$36,19,FALSE))</f>
        <v/>
      </c>
      <c r="AE27" s="149" t="str">
        <f>IF(AE25="","",VLOOKUP(AE25,'シフト記号表（勤務時間帯)'!$C$5:$U$36,19,FALSE))</f>
        <v/>
      </c>
      <c r="AF27" s="150" t="str">
        <f>IF(AF25="","",VLOOKUP(AF25,'シフト記号表（勤務時間帯)'!$C$5:$U$36,19,FALSE))</f>
        <v/>
      </c>
      <c r="AG27" s="148" t="str">
        <f>IF(AG25="","",VLOOKUP(AG25,'シフト記号表（勤務時間帯)'!$C$5:$U$36,19,FALSE))</f>
        <v/>
      </c>
      <c r="AH27" s="149" t="str">
        <f>IF(AH25="","",VLOOKUP(AH25,'シフト記号表（勤務時間帯)'!$C$5:$U$36,19,FALSE))</f>
        <v/>
      </c>
      <c r="AI27" s="149" t="str">
        <f>IF(AI25="","",VLOOKUP(AI25,'シフト記号表（勤務時間帯)'!$C$5:$U$36,19,FALSE))</f>
        <v/>
      </c>
      <c r="AJ27" s="149" t="str">
        <f>IF(AJ25="","",VLOOKUP(AJ25,'シフト記号表（勤務時間帯)'!$C$5:$U$36,19,FALSE))</f>
        <v/>
      </c>
      <c r="AK27" s="149" t="str">
        <f>IF(AK25="","",VLOOKUP(AK25,'シフト記号表（勤務時間帯)'!$C$5:$U$36,19,FALSE))</f>
        <v/>
      </c>
      <c r="AL27" s="149" t="str">
        <f>IF(AL25="","",VLOOKUP(AL25,'シフト記号表（勤務時間帯)'!$C$5:$U$36,19,FALSE))</f>
        <v/>
      </c>
      <c r="AM27" s="150" t="str">
        <f>IF(AM25="","",VLOOKUP(AM25,'シフト記号表（勤務時間帯)'!$C$5:$U$36,19,FALSE))</f>
        <v/>
      </c>
      <c r="AN27" s="148" t="str">
        <f>IF(AN25="","",VLOOKUP(AN25,'シフト記号表（勤務時間帯)'!$C$5:$U$36,19,FALSE))</f>
        <v/>
      </c>
      <c r="AO27" s="149" t="str">
        <f>IF(AO25="","",VLOOKUP(AO25,'シフト記号表（勤務時間帯)'!$C$5:$U$36,19,FALSE))</f>
        <v/>
      </c>
      <c r="AP27" s="149" t="str">
        <f>IF(AP25="","",VLOOKUP(AP25,'シフト記号表（勤務時間帯)'!$C$5:$U$36,19,FALSE))</f>
        <v/>
      </c>
      <c r="AQ27" s="149" t="str">
        <f>IF(AQ25="","",VLOOKUP(AQ25,'シフト記号表（勤務時間帯)'!$C$5:$U$36,19,FALSE))</f>
        <v/>
      </c>
      <c r="AR27" s="149" t="str">
        <f>IF(AR25="","",VLOOKUP(AR25,'シフト記号表（勤務時間帯)'!$C$5:$U$36,19,FALSE))</f>
        <v/>
      </c>
      <c r="AS27" s="149" t="str">
        <f>IF(AS25="","",VLOOKUP(AS25,'シフト記号表（勤務時間帯)'!$C$5:$U$36,19,FALSE))</f>
        <v/>
      </c>
      <c r="AT27" s="150" t="str">
        <f>IF(AT25="","",VLOOKUP(AT25,'シフト記号表（勤務時間帯)'!$C$5:$U$36,19,FALSE))</f>
        <v/>
      </c>
      <c r="AU27" s="148" t="str">
        <f>IF(AU25="","",VLOOKUP(AU25,'シフト記号表（勤務時間帯)'!$C$5:$U$36,19,FALSE))</f>
        <v/>
      </c>
      <c r="AV27" s="149" t="str">
        <f>IF(AV25="","",VLOOKUP(AV25,'シフト記号表（勤務時間帯)'!$C$5:$U$36,19,FALSE))</f>
        <v/>
      </c>
      <c r="AW27" s="150" t="str">
        <f>IF(AW25="","",VLOOKUP(AW25,'シフト記号表（勤務時間帯)'!$C$5:$U$36,19,FALSE))</f>
        <v/>
      </c>
      <c r="AX27" s="305">
        <f>IF($BB$3="計画",SUM(S27:AT27),IF($BB$3="実績",SUM(S27:AW27),""))</f>
        <v>0</v>
      </c>
      <c r="AY27" s="306"/>
      <c r="AZ27" s="307">
        <f>IF($BB$3="計画",AX27/4,IF($BB$3="実績",通所介護!AX27/(通所介護!$BB$8/7),""))</f>
        <v>0</v>
      </c>
      <c r="BA27" s="308"/>
      <c r="BB27" s="286"/>
      <c r="BC27" s="287"/>
      <c r="BD27" s="287"/>
      <c r="BE27" s="287"/>
      <c r="BF27" s="288"/>
    </row>
    <row r="28" spans="2:58" ht="20.25" customHeight="1" x14ac:dyDescent="0.4">
      <c r="B28" s="257">
        <f>B25+1</f>
        <v>3</v>
      </c>
      <c r="C28" s="259"/>
      <c r="D28" s="260"/>
      <c r="E28" s="261"/>
      <c r="F28" s="186"/>
      <c r="G28" s="262"/>
      <c r="H28" s="265"/>
      <c r="I28" s="266"/>
      <c r="J28" s="266"/>
      <c r="K28" s="267"/>
      <c r="L28" s="272"/>
      <c r="M28" s="273"/>
      <c r="N28" s="273"/>
      <c r="O28" s="274"/>
      <c r="P28" s="281" t="s">
        <v>50</v>
      </c>
      <c r="Q28" s="282"/>
      <c r="R28" s="283"/>
      <c r="S28" s="187"/>
      <c r="T28" s="188"/>
      <c r="U28" s="188"/>
      <c r="V28" s="188"/>
      <c r="W28" s="188"/>
      <c r="X28" s="188"/>
      <c r="Y28" s="189"/>
      <c r="Z28" s="187"/>
      <c r="AA28" s="188"/>
      <c r="AB28" s="188"/>
      <c r="AC28" s="188"/>
      <c r="AD28" s="188"/>
      <c r="AE28" s="188"/>
      <c r="AF28" s="189"/>
      <c r="AG28" s="187"/>
      <c r="AH28" s="188"/>
      <c r="AI28" s="188"/>
      <c r="AJ28" s="188"/>
      <c r="AK28" s="188"/>
      <c r="AL28" s="188"/>
      <c r="AM28" s="189"/>
      <c r="AN28" s="187"/>
      <c r="AO28" s="188"/>
      <c r="AP28" s="188"/>
      <c r="AQ28" s="188"/>
      <c r="AR28" s="188"/>
      <c r="AS28" s="188"/>
      <c r="AT28" s="189"/>
      <c r="AU28" s="187"/>
      <c r="AV28" s="188"/>
      <c r="AW28" s="189"/>
      <c r="AX28" s="309"/>
      <c r="AY28" s="310"/>
      <c r="AZ28" s="311"/>
      <c r="BA28" s="312"/>
      <c r="BB28" s="284"/>
      <c r="BC28" s="273"/>
      <c r="BD28" s="273"/>
      <c r="BE28" s="273"/>
      <c r="BF28" s="274"/>
    </row>
    <row r="29" spans="2:58" ht="20.25" customHeight="1" x14ac:dyDescent="0.4">
      <c r="B29" s="257"/>
      <c r="C29" s="289"/>
      <c r="D29" s="290"/>
      <c r="E29" s="291"/>
      <c r="F29" s="184"/>
      <c r="G29" s="263"/>
      <c r="H29" s="268"/>
      <c r="I29" s="266"/>
      <c r="J29" s="266"/>
      <c r="K29" s="267"/>
      <c r="L29" s="275"/>
      <c r="M29" s="276"/>
      <c r="N29" s="276"/>
      <c r="O29" s="277"/>
      <c r="P29" s="292" t="s">
        <v>15</v>
      </c>
      <c r="Q29" s="293"/>
      <c r="R29" s="294"/>
      <c r="S29" s="145" t="str">
        <f>IF(S28="","",VLOOKUP(S28,'シフト記号表（勤務時間帯)'!$C$5:$K$36,9,FALSE))</f>
        <v/>
      </c>
      <c r="T29" s="146" t="str">
        <f>IF(T28="","",VLOOKUP(T28,'シフト記号表（勤務時間帯)'!$C$5:$K$36,9,FALSE))</f>
        <v/>
      </c>
      <c r="U29" s="146" t="str">
        <f>IF(U28="","",VLOOKUP(U28,'シフト記号表（勤務時間帯)'!$C$5:$K$36,9,FALSE))</f>
        <v/>
      </c>
      <c r="V29" s="146" t="str">
        <f>IF(V28="","",VLOOKUP(V28,'シフト記号表（勤務時間帯)'!$C$5:$K$36,9,FALSE))</f>
        <v/>
      </c>
      <c r="W29" s="146" t="str">
        <f>IF(W28="","",VLOOKUP(W28,'シフト記号表（勤務時間帯)'!$C$5:$K$36,9,FALSE))</f>
        <v/>
      </c>
      <c r="X29" s="146" t="str">
        <f>IF(X28="","",VLOOKUP(X28,'シフト記号表（勤務時間帯)'!$C$5:$K$36,9,FALSE))</f>
        <v/>
      </c>
      <c r="Y29" s="147" t="str">
        <f>IF(Y28="","",VLOOKUP(Y28,'シフト記号表（勤務時間帯)'!$C$5:$K$36,9,FALSE))</f>
        <v/>
      </c>
      <c r="Z29" s="145" t="str">
        <f>IF(Z28="","",VLOOKUP(Z28,'シフト記号表（勤務時間帯)'!$C$5:$K$36,9,FALSE))</f>
        <v/>
      </c>
      <c r="AA29" s="146" t="str">
        <f>IF(AA28="","",VLOOKUP(AA28,'シフト記号表（勤務時間帯)'!$C$5:$K$36,9,FALSE))</f>
        <v/>
      </c>
      <c r="AB29" s="146" t="str">
        <f>IF(AB28="","",VLOOKUP(AB28,'シフト記号表（勤務時間帯)'!$C$5:$K$36,9,FALSE))</f>
        <v/>
      </c>
      <c r="AC29" s="146" t="str">
        <f>IF(AC28="","",VLOOKUP(AC28,'シフト記号表（勤務時間帯)'!$C$5:$K$36,9,FALSE))</f>
        <v/>
      </c>
      <c r="AD29" s="146" t="str">
        <f>IF(AD28="","",VLOOKUP(AD28,'シフト記号表（勤務時間帯)'!$C$5:$K$36,9,FALSE))</f>
        <v/>
      </c>
      <c r="AE29" s="146" t="str">
        <f>IF(AE28="","",VLOOKUP(AE28,'シフト記号表（勤務時間帯)'!$C$5:$K$36,9,FALSE))</f>
        <v/>
      </c>
      <c r="AF29" s="147" t="str">
        <f>IF(AF28="","",VLOOKUP(AF28,'シフト記号表（勤務時間帯)'!$C$5:$K$36,9,FALSE))</f>
        <v/>
      </c>
      <c r="AG29" s="145" t="str">
        <f>IF(AG28="","",VLOOKUP(AG28,'シフト記号表（勤務時間帯)'!$C$5:$K$36,9,FALSE))</f>
        <v/>
      </c>
      <c r="AH29" s="146" t="str">
        <f>IF(AH28="","",VLOOKUP(AH28,'シフト記号表（勤務時間帯)'!$C$5:$K$36,9,FALSE))</f>
        <v/>
      </c>
      <c r="AI29" s="146" t="str">
        <f>IF(AI28="","",VLOOKUP(AI28,'シフト記号表（勤務時間帯)'!$C$5:$K$36,9,FALSE))</f>
        <v/>
      </c>
      <c r="AJ29" s="146" t="str">
        <f>IF(AJ28="","",VLOOKUP(AJ28,'シフト記号表（勤務時間帯)'!$C$5:$K$36,9,FALSE))</f>
        <v/>
      </c>
      <c r="AK29" s="146" t="str">
        <f>IF(AK28="","",VLOOKUP(AK28,'シフト記号表（勤務時間帯)'!$C$5:$K$36,9,FALSE))</f>
        <v/>
      </c>
      <c r="AL29" s="146" t="str">
        <f>IF(AL28="","",VLOOKUP(AL28,'シフト記号表（勤務時間帯)'!$C$5:$K$36,9,FALSE))</f>
        <v/>
      </c>
      <c r="AM29" s="147" t="str">
        <f>IF(AM28="","",VLOOKUP(AM28,'シフト記号表（勤務時間帯)'!$C$5:$K$36,9,FALSE))</f>
        <v/>
      </c>
      <c r="AN29" s="145" t="str">
        <f>IF(AN28="","",VLOOKUP(AN28,'シフト記号表（勤務時間帯)'!$C$5:$K$36,9,FALSE))</f>
        <v/>
      </c>
      <c r="AO29" s="146" t="str">
        <f>IF(AO28="","",VLOOKUP(AO28,'シフト記号表（勤務時間帯)'!$C$5:$K$36,9,FALSE))</f>
        <v/>
      </c>
      <c r="AP29" s="146" t="str">
        <f>IF(AP28="","",VLOOKUP(AP28,'シフト記号表（勤務時間帯)'!$C$5:$K$36,9,FALSE))</f>
        <v/>
      </c>
      <c r="AQ29" s="146" t="str">
        <f>IF(AQ28="","",VLOOKUP(AQ28,'シフト記号表（勤務時間帯)'!$C$5:$K$36,9,FALSE))</f>
        <v/>
      </c>
      <c r="AR29" s="146" t="str">
        <f>IF(AR28="","",VLOOKUP(AR28,'シフト記号表（勤務時間帯)'!$C$5:$K$36,9,FALSE))</f>
        <v/>
      </c>
      <c r="AS29" s="146" t="str">
        <f>IF(AS28="","",VLOOKUP(AS28,'シフト記号表（勤務時間帯)'!$C$5:$K$36,9,FALSE))</f>
        <v/>
      </c>
      <c r="AT29" s="147" t="str">
        <f>IF(AT28="","",VLOOKUP(AT28,'シフト記号表（勤務時間帯)'!$C$5:$K$36,9,FALSE))</f>
        <v/>
      </c>
      <c r="AU29" s="145" t="str">
        <f>IF(AU28="","",VLOOKUP(AU28,'シフト記号表（勤務時間帯)'!$C$5:$K$36,9,FALSE))</f>
        <v/>
      </c>
      <c r="AV29" s="146" t="str">
        <f>IF(AV28="","",VLOOKUP(AV28,'シフト記号表（勤務時間帯)'!$C$5:$K$36,9,FALSE))</f>
        <v/>
      </c>
      <c r="AW29" s="147" t="str">
        <f>IF(AW28="","",VLOOKUP(AW28,'シフト記号表（勤務時間帯)'!$C$5:$K$36,9,FALSE))</f>
        <v/>
      </c>
      <c r="AX29" s="295">
        <f>IF($BB$3="計画",SUM(S29:AT29),IF($BB$3="実績",SUM(S29:AW29),""))</f>
        <v>0</v>
      </c>
      <c r="AY29" s="296"/>
      <c r="AZ29" s="297">
        <f>IF($BB$3="計画",AX29/4,IF($BB$3="実績",通所介護!AX29/(通所介護!$BB$8/7),""))</f>
        <v>0</v>
      </c>
      <c r="BA29" s="298"/>
      <c r="BB29" s="285"/>
      <c r="BC29" s="276"/>
      <c r="BD29" s="276"/>
      <c r="BE29" s="276"/>
      <c r="BF29" s="277"/>
    </row>
    <row r="30" spans="2:58" ht="20.25" customHeight="1" x14ac:dyDescent="0.4">
      <c r="B30" s="257"/>
      <c r="C30" s="299"/>
      <c r="D30" s="300"/>
      <c r="E30" s="301"/>
      <c r="F30" s="184">
        <f>C29</f>
        <v>0</v>
      </c>
      <c r="G30" s="317"/>
      <c r="H30" s="268"/>
      <c r="I30" s="266"/>
      <c r="J30" s="266"/>
      <c r="K30" s="267"/>
      <c r="L30" s="318"/>
      <c r="M30" s="287"/>
      <c r="N30" s="287"/>
      <c r="O30" s="288"/>
      <c r="P30" s="302" t="s">
        <v>51</v>
      </c>
      <c r="Q30" s="303"/>
      <c r="R30" s="304"/>
      <c r="S30" s="148" t="str">
        <f>IF(S28="","",VLOOKUP(S28,'シフト記号表（勤務時間帯)'!$C$5:$U$36,19,FALSE))</f>
        <v/>
      </c>
      <c r="T30" s="149" t="str">
        <f>IF(T28="","",VLOOKUP(T28,'シフト記号表（勤務時間帯)'!$C$5:$U$36,19,FALSE))</f>
        <v/>
      </c>
      <c r="U30" s="149" t="str">
        <f>IF(U28="","",VLOOKUP(U28,'シフト記号表（勤務時間帯)'!$C$5:$U$36,19,FALSE))</f>
        <v/>
      </c>
      <c r="V30" s="149" t="str">
        <f>IF(V28="","",VLOOKUP(V28,'シフト記号表（勤務時間帯)'!$C$5:$U$36,19,FALSE))</f>
        <v/>
      </c>
      <c r="W30" s="149" t="str">
        <f>IF(W28="","",VLOOKUP(W28,'シフト記号表（勤務時間帯)'!$C$5:$U$36,19,FALSE))</f>
        <v/>
      </c>
      <c r="X30" s="149" t="str">
        <f>IF(X28="","",VLOOKUP(X28,'シフト記号表（勤務時間帯)'!$C$5:$U$36,19,FALSE))</f>
        <v/>
      </c>
      <c r="Y30" s="150" t="str">
        <f>IF(Y28="","",VLOOKUP(Y28,'シフト記号表（勤務時間帯)'!$C$5:$U$36,19,FALSE))</f>
        <v/>
      </c>
      <c r="Z30" s="148" t="str">
        <f>IF(Z28="","",VLOOKUP(Z28,'シフト記号表（勤務時間帯)'!$C$5:$U$36,19,FALSE))</f>
        <v/>
      </c>
      <c r="AA30" s="149" t="str">
        <f>IF(AA28="","",VLOOKUP(AA28,'シフト記号表（勤務時間帯)'!$C$5:$U$36,19,FALSE))</f>
        <v/>
      </c>
      <c r="AB30" s="149" t="str">
        <f>IF(AB28="","",VLOOKUP(AB28,'シフト記号表（勤務時間帯)'!$C$5:$U$36,19,FALSE))</f>
        <v/>
      </c>
      <c r="AC30" s="149" t="str">
        <f>IF(AC28="","",VLOOKUP(AC28,'シフト記号表（勤務時間帯)'!$C$5:$U$36,19,FALSE))</f>
        <v/>
      </c>
      <c r="AD30" s="149" t="str">
        <f>IF(AD28="","",VLOOKUP(AD28,'シフト記号表（勤務時間帯)'!$C$5:$U$36,19,FALSE))</f>
        <v/>
      </c>
      <c r="AE30" s="149" t="str">
        <f>IF(AE28="","",VLOOKUP(AE28,'シフト記号表（勤務時間帯)'!$C$5:$U$36,19,FALSE))</f>
        <v/>
      </c>
      <c r="AF30" s="150" t="str">
        <f>IF(AF28="","",VLOOKUP(AF28,'シフト記号表（勤務時間帯)'!$C$5:$U$36,19,FALSE))</f>
        <v/>
      </c>
      <c r="AG30" s="148" t="str">
        <f>IF(AG28="","",VLOOKUP(AG28,'シフト記号表（勤務時間帯)'!$C$5:$U$36,19,FALSE))</f>
        <v/>
      </c>
      <c r="AH30" s="149" t="str">
        <f>IF(AH28="","",VLOOKUP(AH28,'シフト記号表（勤務時間帯)'!$C$5:$U$36,19,FALSE))</f>
        <v/>
      </c>
      <c r="AI30" s="149" t="str">
        <f>IF(AI28="","",VLOOKUP(AI28,'シフト記号表（勤務時間帯)'!$C$5:$U$36,19,FALSE))</f>
        <v/>
      </c>
      <c r="AJ30" s="149" t="str">
        <f>IF(AJ28="","",VLOOKUP(AJ28,'シフト記号表（勤務時間帯)'!$C$5:$U$36,19,FALSE))</f>
        <v/>
      </c>
      <c r="AK30" s="149" t="str">
        <f>IF(AK28="","",VLOOKUP(AK28,'シフト記号表（勤務時間帯)'!$C$5:$U$36,19,FALSE))</f>
        <v/>
      </c>
      <c r="AL30" s="149" t="str">
        <f>IF(AL28="","",VLOOKUP(AL28,'シフト記号表（勤務時間帯)'!$C$5:$U$36,19,FALSE))</f>
        <v/>
      </c>
      <c r="AM30" s="150" t="str">
        <f>IF(AM28="","",VLOOKUP(AM28,'シフト記号表（勤務時間帯)'!$C$5:$U$36,19,FALSE))</f>
        <v/>
      </c>
      <c r="AN30" s="148" t="str">
        <f>IF(AN28="","",VLOOKUP(AN28,'シフト記号表（勤務時間帯)'!$C$5:$U$36,19,FALSE))</f>
        <v/>
      </c>
      <c r="AO30" s="149" t="str">
        <f>IF(AO28="","",VLOOKUP(AO28,'シフト記号表（勤務時間帯)'!$C$5:$U$36,19,FALSE))</f>
        <v/>
      </c>
      <c r="AP30" s="149" t="str">
        <f>IF(AP28="","",VLOOKUP(AP28,'シフト記号表（勤務時間帯)'!$C$5:$U$36,19,FALSE))</f>
        <v/>
      </c>
      <c r="AQ30" s="149" t="str">
        <f>IF(AQ28="","",VLOOKUP(AQ28,'シフト記号表（勤務時間帯)'!$C$5:$U$36,19,FALSE))</f>
        <v/>
      </c>
      <c r="AR30" s="149" t="str">
        <f>IF(AR28="","",VLOOKUP(AR28,'シフト記号表（勤務時間帯)'!$C$5:$U$36,19,FALSE))</f>
        <v/>
      </c>
      <c r="AS30" s="149" t="str">
        <f>IF(AS28="","",VLOOKUP(AS28,'シフト記号表（勤務時間帯)'!$C$5:$U$36,19,FALSE))</f>
        <v/>
      </c>
      <c r="AT30" s="150" t="str">
        <f>IF(AT28="","",VLOOKUP(AT28,'シフト記号表（勤務時間帯)'!$C$5:$U$36,19,FALSE))</f>
        <v/>
      </c>
      <c r="AU30" s="148" t="str">
        <f>IF(AU28="","",VLOOKUP(AU28,'シフト記号表（勤務時間帯)'!$C$5:$U$36,19,FALSE))</f>
        <v/>
      </c>
      <c r="AV30" s="149" t="str">
        <f>IF(AV28="","",VLOOKUP(AV28,'シフト記号表（勤務時間帯)'!$C$5:$U$36,19,FALSE))</f>
        <v/>
      </c>
      <c r="AW30" s="150" t="str">
        <f>IF(AW28="","",VLOOKUP(AW28,'シフト記号表（勤務時間帯)'!$C$5:$U$36,19,FALSE))</f>
        <v/>
      </c>
      <c r="AX30" s="305">
        <f>IF($BB$3="計画",SUM(S30:AT30),IF($BB$3="実績",SUM(S30:AW30),""))</f>
        <v>0</v>
      </c>
      <c r="AY30" s="306"/>
      <c r="AZ30" s="307">
        <f>IF($BB$3="計画",AX30/4,IF($BB$3="実績",通所介護!AX30/(通所介護!$BB$8/7),""))</f>
        <v>0</v>
      </c>
      <c r="BA30" s="308"/>
      <c r="BB30" s="286"/>
      <c r="BC30" s="287"/>
      <c r="BD30" s="287"/>
      <c r="BE30" s="287"/>
      <c r="BF30" s="288"/>
    </row>
    <row r="31" spans="2:58" ht="20.25" customHeight="1" x14ac:dyDescent="0.4">
      <c r="B31" s="257">
        <f>B28+1</f>
        <v>4</v>
      </c>
      <c r="C31" s="259"/>
      <c r="D31" s="260"/>
      <c r="E31" s="261"/>
      <c r="F31" s="186"/>
      <c r="G31" s="262"/>
      <c r="H31" s="265"/>
      <c r="I31" s="266"/>
      <c r="J31" s="266"/>
      <c r="K31" s="267"/>
      <c r="L31" s="272"/>
      <c r="M31" s="273"/>
      <c r="N31" s="273"/>
      <c r="O31" s="274"/>
      <c r="P31" s="281" t="s">
        <v>50</v>
      </c>
      <c r="Q31" s="282"/>
      <c r="R31" s="283"/>
      <c r="S31" s="187"/>
      <c r="T31" s="188"/>
      <c r="U31" s="188"/>
      <c r="V31" s="188"/>
      <c r="W31" s="188"/>
      <c r="X31" s="188"/>
      <c r="Y31" s="189"/>
      <c r="Z31" s="187"/>
      <c r="AA31" s="188"/>
      <c r="AB31" s="188"/>
      <c r="AC31" s="188"/>
      <c r="AD31" s="188"/>
      <c r="AE31" s="188"/>
      <c r="AF31" s="189"/>
      <c r="AG31" s="187"/>
      <c r="AH31" s="188"/>
      <c r="AI31" s="188"/>
      <c r="AJ31" s="188"/>
      <c r="AK31" s="188"/>
      <c r="AL31" s="188"/>
      <c r="AM31" s="189"/>
      <c r="AN31" s="187"/>
      <c r="AO31" s="188"/>
      <c r="AP31" s="188"/>
      <c r="AQ31" s="188"/>
      <c r="AR31" s="188"/>
      <c r="AS31" s="188"/>
      <c r="AT31" s="189"/>
      <c r="AU31" s="187"/>
      <c r="AV31" s="188"/>
      <c r="AW31" s="189"/>
      <c r="AX31" s="309"/>
      <c r="AY31" s="310"/>
      <c r="AZ31" s="311"/>
      <c r="BA31" s="312"/>
      <c r="BB31" s="284"/>
      <c r="BC31" s="273"/>
      <c r="BD31" s="273"/>
      <c r="BE31" s="273"/>
      <c r="BF31" s="274"/>
    </row>
    <row r="32" spans="2:58" ht="20.25" customHeight="1" x14ac:dyDescent="0.4">
      <c r="B32" s="257"/>
      <c r="C32" s="289"/>
      <c r="D32" s="290"/>
      <c r="E32" s="291"/>
      <c r="F32" s="184"/>
      <c r="G32" s="263"/>
      <c r="H32" s="268"/>
      <c r="I32" s="266"/>
      <c r="J32" s="266"/>
      <c r="K32" s="267"/>
      <c r="L32" s="275"/>
      <c r="M32" s="276"/>
      <c r="N32" s="276"/>
      <c r="O32" s="277"/>
      <c r="P32" s="292" t="s">
        <v>15</v>
      </c>
      <c r="Q32" s="293"/>
      <c r="R32" s="294"/>
      <c r="S32" s="145" t="str">
        <f>IF(S31="","",VLOOKUP(S31,'シフト記号表（勤務時間帯)'!$C$5:$K$36,9,FALSE))</f>
        <v/>
      </c>
      <c r="T32" s="146" t="str">
        <f>IF(T31="","",VLOOKUP(T31,'シフト記号表（勤務時間帯)'!$C$5:$K$36,9,FALSE))</f>
        <v/>
      </c>
      <c r="U32" s="146" t="str">
        <f>IF(U31="","",VLOOKUP(U31,'シフト記号表（勤務時間帯)'!$C$5:$K$36,9,FALSE))</f>
        <v/>
      </c>
      <c r="V32" s="146" t="str">
        <f>IF(V31="","",VLOOKUP(V31,'シフト記号表（勤務時間帯)'!$C$5:$K$36,9,FALSE))</f>
        <v/>
      </c>
      <c r="W32" s="146" t="str">
        <f>IF(W31="","",VLOOKUP(W31,'シフト記号表（勤務時間帯)'!$C$5:$K$36,9,FALSE))</f>
        <v/>
      </c>
      <c r="X32" s="146" t="str">
        <f>IF(X31="","",VLOOKUP(X31,'シフト記号表（勤務時間帯)'!$C$5:$K$36,9,FALSE))</f>
        <v/>
      </c>
      <c r="Y32" s="147" t="str">
        <f>IF(Y31="","",VLOOKUP(Y31,'シフト記号表（勤務時間帯)'!$C$5:$K$36,9,FALSE))</f>
        <v/>
      </c>
      <c r="Z32" s="145" t="str">
        <f>IF(Z31="","",VLOOKUP(Z31,'シフト記号表（勤務時間帯)'!$C$5:$K$36,9,FALSE))</f>
        <v/>
      </c>
      <c r="AA32" s="146" t="str">
        <f>IF(AA31="","",VLOOKUP(AA31,'シフト記号表（勤務時間帯)'!$C$5:$K$36,9,FALSE))</f>
        <v/>
      </c>
      <c r="AB32" s="146" t="str">
        <f>IF(AB31="","",VLOOKUP(AB31,'シフト記号表（勤務時間帯)'!$C$5:$K$36,9,FALSE))</f>
        <v/>
      </c>
      <c r="AC32" s="146" t="str">
        <f>IF(AC31="","",VLOOKUP(AC31,'シフト記号表（勤務時間帯)'!$C$5:$K$36,9,FALSE))</f>
        <v/>
      </c>
      <c r="AD32" s="146" t="str">
        <f>IF(AD31="","",VLOOKUP(AD31,'シフト記号表（勤務時間帯)'!$C$5:$K$36,9,FALSE))</f>
        <v/>
      </c>
      <c r="AE32" s="146" t="str">
        <f>IF(AE31="","",VLOOKUP(AE31,'シフト記号表（勤務時間帯)'!$C$5:$K$36,9,FALSE))</f>
        <v/>
      </c>
      <c r="AF32" s="147" t="str">
        <f>IF(AF31="","",VLOOKUP(AF31,'シフト記号表（勤務時間帯)'!$C$5:$K$36,9,FALSE))</f>
        <v/>
      </c>
      <c r="AG32" s="145" t="str">
        <f>IF(AG31="","",VLOOKUP(AG31,'シフト記号表（勤務時間帯)'!$C$5:$K$36,9,FALSE))</f>
        <v/>
      </c>
      <c r="AH32" s="146" t="str">
        <f>IF(AH31="","",VLOOKUP(AH31,'シフト記号表（勤務時間帯)'!$C$5:$K$36,9,FALSE))</f>
        <v/>
      </c>
      <c r="AI32" s="146" t="str">
        <f>IF(AI31="","",VLOOKUP(AI31,'シフト記号表（勤務時間帯)'!$C$5:$K$36,9,FALSE))</f>
        <v/>
      </c>
      <c r="AJ32" s="146" t="str">
        <f>IF(AJ31="","",VLOOKUP(AJ31,'シフト記号表（勤務時間帯)'!$C$5:$K$36,9,FALSE))</f>
        <v/>
      </c>
      <c r="AK32" s="146" t="str">
        <f>IF(AK31="","",VLOOKUP(AK31,'シフト記号表（勤務時間帯)'!$C$5:$K$36,9,FALSE))</f>
        <v/>
      </c>
      <c r="AL32" s="146" t="str">
        <f>IF(AL31="","",VLOOKUP(AL31,'シフト記号表（勤務時間帯)'!$C$5:$K$36,9,FALSE))</f>
        <v/>
      </c>
      <c r="AM32" s="147" t="str">
        <f>IF(AM31="","",VLOOKUP(AM31,'シフト記号表（勤務時間帯)'!$C$5:$K$36,9,FALSE))</f>
        <v/>
      </c>
      <c r="AN32" s="145" t="str">
        <f>IF(AN31="","",VLOOKUP(AN31,'シフト記号表（勤務時間帯)'!$C$5:$K$36,9,FALSE))</f>
        <v/>
      </c>
      <c r="AO32" s="146" t="str">
        <f>IF(AO31="","",VLOOKUP(AO31,'シフト記号表（勤務時間帯)'!$C$5:$K$36,9,FALSE))</f>
        <v/>
      </c>
      <c r="AP32" s="146" t="str">
        <f>IF(AP31="","",VLOOKUP(AP31,'シフト記号表（勤務時間帯)'!$C$5:$K$36,9,FALSE))</f>
        <v/>
      </c>
      <c r="AQ32" s="146" t="str">
        <f>IF(AQ31="","",VLOOKUP(AQ31,'シフト記号表（勤務時間帯)'!$C$5:$K$36,9,FALSE))</f>
        <v/>
      </c>
      <c r="AR32" s="146" t="str">
        <f>IF(AR31="","",VLOOKUP(AR31,'シフト記号表（勤務時間帯)'!$C$5:$K$36,9,FALSE))</f>
        <v/>
      </c>
      <c r="AS32" s="146" t="str">
        <f>IF(AS31="","",VLOOKUP(AS31,'シフト記号表（勤務時間帯)'!$C$5:$K$36,9,FALSE))</f>
        <v/>
      </c>
      <c r="AT32" s="147" t="str">
        <f>IF(AT31="","",VLOOKUP(AT31,'シフト記号表（勤務時間帯)'!$C$5:$K$36,9,FALSE))</f>
        <v/>
      </c>
      <c r="AU32" s="145" t="str">
        <f>IF(AU31="","",VLOOKUP(AU31,'シフト記号表（勤務時間帯)'!$C$5:$K$36,9,FALSE))</f>
        <v/>
      </c>
      <c r="AV32" s="146" t="str">
        <f>IF(AV31="","",VLOOKUP(AV31,'シフト記号表（勤務時間帯)'!$C$5:$K$36,9,FALSE))</f>
        <v/>
      </c>
      <c r="AW32" s="147" t="str">
        <f>IF(AW31="","",VLOOKUP(AW31,'シフト記号表（勤務時間帯)'!$C$5:$K$36,9,FALSE))</f>
        <v/>
      </c>
      <c r="AX32" s="295">
        <f>IF($BB$3="計画",SUM(S32:AT32),IF($BB$3="実績",SUM(S32:AW32),""))</f>
        <v>0</v>
      </c>
      <c r="AY32" s="296"/>
      <c r="AZ32" s="297">
        <f>IF($BB$3="計画",AX32/4,IF($BB$3="実績",通所介護!AX32/(通所介護!$BB$8/7),""))</f>
        <v>0</v>
      </c>
      <c r="BA32" s="298"/>
      <c r="BB32" s="285"/>
      <c r="BC32" s="276"/>
      <c r="BD32" s="276"/>
      <c r="BE32" s="276"/>
      <c r="BF32" s="277"/>
    </row>
    <row r="33" spans="2:58" ht="20.25" customHeight="1" x14ac:dyDescent="0.4">
      <c r="B33" s="257"/>
      <c r="C33" s="299"/>
      <c r="D33" s="300"/>
      <c r="E33" s="301"/>
      <c r="F33" s="184">
        <f>C32</f>
        <v>0</v>
      </c>
      <c r="G33" s="317"/>
      <c r="H33" s="268"/>
      <c r="I33" s="266"/>
      <c r="J33" s="266"/>
      <c r="K33" s="267"/>
      <c r="L33" s="318"/>
      <c r="M33" s="287"/>
      <c r="N33" s="287"/>
      <c r="O33" s="288"/>
      <c r="P33" s="302" t="s">
        <v>51</v>
      </c>
      <c r="Q33" s="303"/>
      <c r="R33" s="304"/>
      <c r="S33" s="148" t="str">
        <f>IF(S31="","",VLOOKUP(S31,'シフト記号表（勤務時間帯)'!$C$5:$U$36,19,FALSE))</f>
        <v/>
      </c>
      <c r="T33" s="149" t="str">
        <f>IF(T31="","",VLOOKUP(T31,'シフト記号表（勤務時間帯)'!$C$5:$U$36,19,FALSE))</f>
        <v/>
      </c>
      <c r="U33" s="149" t="str">
        <f>IF(U31="","",VLOOKUP(U31,'シフト記号表（勤務時間帯)'!$C$5:$U$36,19,FALSE))</f>
        <v/>
      </c>
      <c r="V33" s="149" t="str">
        <f>IF(V31="","",VLOOKUP(V31,'シフト記号表（勤務時間帯)'!$C$5:$U$36,19,FALSE))</f>
        <v/>
      </c>
      <c r="W33" s="149" t="str">
        <f>IF(W31="","",VLOOKUP(W31,'シフト記号表（勤務時間帯)'!$C$5:$U$36,19,FALSE))</f>
        <v/>
      </c>
      <c r="X33" s="149" t="str">
        <f>IF(X31="","",VLOOKUP(X31,'シフト記号表（勤務時間帯)'!$C$5:$U$36,19,FALSE))</f>
        <v/>
      </c>
      <c r="Y33" s="150" t="str">
        <f>IF(Y31="","",VLOOKUP(Y31,'シフト記号表（勤務時間帯)'!$C$5:$U$36,19,FALSE))</f>
        <v/>
      </c>
      <c r="Z33" s="148" t="str">
        <f>IF(Z31="","",VLOOKUP(Z31,'シフト記号表（勤務時間帯)'!$C$5:$U$36,19,FALSE))</f>
        <v/>
      </c>
      <c r="AA33" s="149" t="str">
        <f>IF(AA31="","",VLOOKUP(AA31,'シフト記号表（勤務時間帯)'!$C$5:$U$36,19,FALSE))</f>
        <v/>
      </c>
      <c r="AB33" s="149" t="str">
        <f>IF(AB31="","",VLOOKUP(AB31,'シフト記号表（勤務時間帯)'!$C$5:$U$36,19,FALSE))</f>
        <v/>
      </c>
      <c r="AC33" s="149" t="str">
        <f>IF(AC31="","",VLOOKUP(AC31,'シフト記号表（勤務時間帯)'!$C$5:$U$36,19,FALSE))</f>
        <v/>
      </c>
      <c r="AD33" s="149" t="str">
        <f>IF(AD31="","",VLOOKUP(AD31,'シフト記号表（勤務時間帯)'!$C$5:$U$36,19,FALSE))</f>
        <v/>
      </c>
      <c r="AE33" s="149" t="str">
        <f>IF(AE31="","",VLOOKUP(AE31,'シフト記号表（勤務時間帯)'!$C$5:$U$36,19,FALSE))</f>
        <v/>
      </c>
      <c r="AF33" s="150" t="str">
        <f>IF(AF31="","",VLOOKUP(AF31,'シフト記号表（勤務時間帯)'!$C$5:$U$36,19,FALSE))</f>
        <v/>
      </c>
      <c r="AG33" s="148" t="str">
        <f>IF(AG31="","",VLOOKUP(AG31,'シフト記号表（勤務時間帯)'!$C$5:$U$36,19,FALSE))</f>
        <v/>
      </c>
      <c r="AH33" s="149" t="str">
        <f>IF(AH31="","",VLOOKUP(AH31,'シフト記号表（勤務時間帯)'!$C$5:$U$36,19,FALSE))</f>
        <v/>
      </c>
      <c r="AI33" s="149" t="str">
        <f>IF(AI31="","",VLOOKUP(AI31,'シフト記号表（勤務時間帯)'!$C$5:$U$36,19,FALSE))</f>
        <v/>
      </c>
      <c r="AJ33" s="149" t="str">
        <f>IF(AJ31="","",VLOOKUP(AJ31,'シフト記号表（勤務時間帯)'!$C$5:$U$36,19,FALSE))</f>
        <v/>
      </c>
      <c r="AK33" s="149" t="str">
        <f>IF(AK31="","",VLOOKUP(AK31,'シフト記号表（勤務時間帯)'!$C$5:$U$36,19,FALSE))</f>
        <v/>
      </c>
      <c r="AL33" s="149" t="str">
        <f>IF(AL31="","",VLOOKUP(AL31,'シフト記号表（勤務時間帯)'!$C$5:$U$36,19,FALSE))</f>
        <v/>
      </c>
      <c r="AM33" s="150" t="str">
        <f>IF(AM31="","",VLOOKUP(AM31,'シフト記号表（勤務時間帯)'!$C$5:$U$36,19,FALSE))</f>
        <v/>
      </c>
      <c r="AN33" s="148" t="str">
        <f>IF(AN31="","",VLOOKUP(AN31,'シフト記号表（勤務時間帯)'!$C$5:$U$36,19,FALSE))</f>
        <v/>
      </c>
      <c r="AO33" s="149" t="str">
        <f>IF(AO31="","",VLOOKUP(AO31,'シフト記号表（勤務時間帯)'!$C$5:$U$36,19,FALSE))</f>
        <v/>
      </c>
      <c r="AP33" s="149" t="str">
        <f>IF(AP31="","",VLOOKUP(AP31,'シフト記号表（勤務時間帯)'!$C$5:$U$36,19,FALSE))</f>
        <v/>
      </c>
      <c r="AQ33" s="149" t="str">
        <f>IF(AQ31="","",VLOOKUP(AQ31,'シフト記号表（勤務時間帯)'!$C$5:$U$36,19,FALSE))</f>
        <v/>
      </c>
      <c r="AR33" s="149" t="str">
        <f>IF(AR31="","",VLOOKUP(AR31,'シフト記号表（勤務時間帯)'!$C$5:$U$36,19,FALSE))</f>
        <v/>
      </c>
      <c r="AS33" s="149" t="str">
        <f>IF(AS31="","",VLOOKUP(AS31,'シフト記号表（勤務時間帯)'!$C$5:$U$36,19,FALSE))</f>
        <v/>
      </c>
      <c r="AT33" s="150" t="str">
        <f>IF(AT31="","",VLOOKUP(AT31,'シフト記号表（勤務時間帯)'!$C$5:$U$36,19,FALSE))</f>
        <v/>
      </c>
      <c r="AU33" s="148" t="str">
        <f>IF(AU31="","",VLOOKUP(AU31,'シフト記号表（勤務時間帯)'!$C$5:$U$36,19,FALSE))</f>
        <v/>
      </c>
      <c r="AV33" s="149" t="str">
        <f>IF(AV31="","",VLOOKUP(AV31,'シフト記号表（勤務時間帯)'!$C$5:$U$36,19,FALSE))</f>
        <v/>
      </c>
      <c r="AW33" s="150" t="str">
        <f>IF(AW31="","",VLOOKUP(AW31,'シフト記号表（勤務時間帯)'!$C$5:$U$36,19,FALSE))</f>
        <v/>
      </c>
      <c r="AX33" s="305">
        <f>IF($BB$3="計画",SUM(S33:AT33),IF($BB$3="実績",SUM(S33:AW33),""))</f>
        <v>0</v>
      </c>
      <c r="AY33" s="306"/>
      <c r="AZ33" s="307">
        <f>IF($BB$3="計画",AX33/4,IF($BB$3="実績",通所介護!AX33/(通所介護!$BB$8/7),""))</f>
        <v>0</v>
      </c>
      <c r="BA33" s="308"/>
      <c r="BB33" s="286"/>
      <c r="BC33" s="287"/>
      <c r="BD33" s="287"/>
      <c r="BE33" s="287"/>
      <c r="BF33" s="288"/>
    </row>
    <row r="34" spans="2:58" ht="20.25" customHeight="1" x14ac:dyDescent="0.4">
      <c r="B34" s="257">
        <f>B31+1</f>
        <v>5</v>
      </c>
      <c r="C34" s="259"/>
      <c r="D34" s="260"/>
      <c r="E34" s="261"/>
      <c r="F34" s="186"/>
      <c r="G34" s="262"/>
      <c r="H34" s="265"/>
      <c r="I34" s="266"/>
      <c r="J34" s="266"/>
      <c r="K34" s="267"/>
      <c r="L34" s="272"/>
      <c r="M34" s="273"/>
      <c r="N34" s="273"/>
      <c r="O34" s="274"/>
      <c r="P34" s="281" t="s">
        <v>50</v>
      </c>
      <c r="Q34" s="282"/>
      <c r="R34" s="283"/>
      <c r="S34" s="187"/>
      <c r="T34" s="188"/>
      <c r="U34" s="188"/>
      <c r="V34" s="188"/>
      <c r="W34" s="188"/>
      <c r="X34" s="188"/>
      <c r="Y34" s="189"/>
      <c r="Z34" s="187"/>
      <c r="AA34" s="188"/>
      <c r="AB34" s="188"/>
      <c r="AC34" s="188"/>
      <c r="AD34" s="188"/>
      <c r="AE34" s="188"/>
      <c r="AF34" s="189"/>
      <c r="AG34" s="187"/>
      <c r="AH34" s="188"/>
      <c r="AI34" s="188"/>
      <c r="AJ34" s="188"/>
      <c r="AK34" s="188"/>
      <c r="AL34" s="188"/>
      <c r="AM34" s="189"/>
      <c r="AN34" s="187"/>
      <c r="AO34" s="188"/>
      <c r="AP34" s="188"/>
      <c r="AQ34" s="188"/>
      <c r="AR34" s="188"/>
      <c r="AS34" s="188"/>
      <c r="AT34" s="189"/>
      <c r="AU34" s="187"/>
      <c r="AV34" s="188"/>
      <c r="AW34" s="189"/>
      <c r="AX34" s="309"/>
      <c r="AY34" s="310"/>
      <c r="AZ34" s="311"/>
      <c r="BA34" s="312"/>
      <c r="BB34" s="284"/>
      <c r="BC34" s="273"/>
      <c r="BD34" s="273"/>
      <c r="BE34" s="273"/>
      <c r="BF34" s="274"/>
    </row>
    <row r="35" spans="2:58" ht="20.25" customHeight="1" x14ac:dyDescent="0.4">
      <c r="B35" s="257"/>
      <c r="C35" s="289"/>
      <c r="D35" s="290"/>
      <c r="E35" s="291"/>
      <c r="F35" s="184"/>
      <c r="G35" s="263"/>
      <c r="H35" s="268"/>
      <c r="I35" s="266"/>
      <c r="J35" s="266"/>
      <c r="K35" s="267"/>
      <c r="L35" s="275"/>
      <c r="M35" s="276"/>
      <c r="N35" s="276"/>
      <c r="O35" s="277"/>
      <c r="P35" s="292" t="s">
        <v>15</v>
      </c>
      <c r="Q35" s="293"/>
      <c r="R35" s="294"/>
      <c r="S35" s="145" t="str">
        <f>IF(S34="","",VLOOKUP(S34,'シフト記号表（勤務時間帯)'!$C$5:$K$36,9,FALSE))</f>
        <v/>
      </c>
      <c r="T35" s="146" t="str">
        <f>IF(T34="","",VLOOKUP(T34,'シフト記号表（勤務時間帯)'!$C$5:$K$36,9,FALSE))</f>
        <v/>
      </c>
      <c r="U35" s="146" t="str">
        <f>IF(U34="","",VLOOKUP(U34,'シフト記号表（勤務時間帯)'!$C$5:$K$36,9,FALSE))</f>
        <v/>
      </c>
      <c r="V35" s="146" t="str">
        <f>IF(V34="","",VLOOKUP(V34,'シフト記号表（勤務時間帯)'!$C$5:$K$36,9,FALSE))</f>
        <v/>
      </c>
      <c r="W35" s="146" t="str">
        <f>IF(W34="","",VLOOKUP(W34,'シフト記号表（勤務時間帯)'!$C$5:$K$36,9,FALSE))</f>
        <v/>
      </c>
      <c r="X35" s="146" t="str">
        <f>IF(X34="","",VLOOKUP(X34,'シフト記号表（勤務時間帯)'!$C$5:$K$36,9,FALSE))</f>
        <v/>
      </c>
      <c r="Y35" s="147" t="str">
        <f>IF(Y34="","",VLOOKUP(Y34,'シフト記号表（勤務時間帯)'!$C$5:$K$36,9,FALSE))</f>
        <v/>
      </c>
      <c r="Z35" s="145" t="str">
        <f>IF(Z34="","",VLOOKUP(Z34,'シフト記号表（勤務時間帯)'!$C$5:$K$36,9,FALSE))</f>
        <v/>
      </c>
      <c r="AA35" s="146" t="str">
        <f>IF(AA34="","",VLOOKUP(AA34,'シフト記号表（勤務時間帯)'!$C$5:$K$36,9,FALSE))</f>
        <v/>
      </c>
      <c r="AB35" s="146" t="str">
        <f>IF(AB34="","",VLOOKUP(AB34,'シフト記号表（勤務時間帯)'!$C$5:$K$36,9,FALSE))</f>
        <v/>
      </c>
      <c r="AC35" s="146" t="str">
        <f>IF(AC34="","",VLOOKUP(AC34,'シフト記号表（勤務時間帯)'!$C$5:$K$36,9,FALSE))</f>
        <v/>
      </c>
      <c r="AD35" s="146" t="str">
        <f>IF(AD34="","",VLOOKUP(AD34,'シフト記号表（勤務時間帯)'!$C$5:$K$36,9,FALSE))</f>
        <v/>
      </c>
      <c r="AE35" s="146" t="str">
        <f>IF(AE34="","",VLOOKUP(AE34,'シフト記号表（勤務時間帯)'!$C$5:$K$36,9,FALSE))</f>
        <v/>
      </c>
      <c r="AF35" s="147" t="str">
        <f>IF(AF34="","",VLOOKUP(AF34,'シフト記号表（勤務時間帯)'!$C$5:$K$36,9,FALSE))</f>
        <v/>
      </c>
      <c r="AG35" s="145" t="str">
        <f>IF(AG34="","",VLOOKUP(AG34,'シフト記号表（勤務時間帯)'!$C$5:$K$36,9,FALSE))</f>
        <v/>
      </c>
      <c r="AH35" s="146" t="str">
        <f>IF(AH34="","",VLOOKUP(AH34,'シフト記号表（勤務時間帯)'!$C$5:$K$36,9,FALSE))</f>
        <v/>
      </c>
      <c r="AI35" s="146" t="str">
        <f>IF(AI34="","",VLOOKUP(AI34,'シフト記号表（勤務時間帯)'!$C$5:$K$36,9,FALSE))</f>
        <v/>
      </c>
      <c r="AJ35" s="146" t="str">
        <f>IF(AJ34="","",VLOOKUP(AJ34,'シフト記号表（勤務時間帯)'!$C$5:$K$36,9,FALSE))</f>
        <v/>
      </c>
      <c r="AK35" s="146" t="str">
        <f>IF(AK34="","",VLOOKUP(AK34,'シフト記号表（勤務時間帯)'!$C$5:$K$36,9,FALSE))</f>
        <v/>
      </c>
      <c r="AL35" s="146" t="str">
        <f>IF(AL34="","",VLOOKUP(AL34,'シフト記号表（勤務時間帯)'!$C$5:$K$36,9,FALSE))</f>
        <v/>
      </c>
      <c r="AM35" s="147" t="str">
        <f>IF(AM34="","",VLOOKUP(AM34,'シフト記号表（勤務時間帯)'!$C$5:$K$36,9,FALSE))</f>
        <v/>
      </c>
      <c r="AN35" s="145" t="str">
        <f>IF(AN34="","",VLOOKUP(AN34,'シフト記号表（勤務時間帯)'!$C$5:$K$36,9,FALSE))</f>
        <v/>
      </c>
      <c r="AO35" s="146" t="str">
        <f>IF(AO34="","",VLOOKUP(AO34,'シフト記号表（勤務時間帯)'!$C$5:$K$36,9,FALSE))</f>
        <v/>
      </c>
      <c r="AP35" s="146" t="str">
        <f>IF(AP34="","",VLOOKUP(AP34,'シフト記号表（勤務時間帯)'!$C$5:$K$36,9,FALSE))</f>
        <v/>
      </c>
      <c r="AQ35" s="146" t="str">
        <f>IF(AQ34="","",VLOOKUP(AQ34,'シフト記号表（勤務時間帯)'!$C$5:$K$36,9,FALSE))</f>
        <v/>
      </c>
      <c r="AR35" s="146" t="str">
        <f>IF(AR34="","",VLOOKUP(AR34,'シフト記号表（勤務時間帯)'!$C$5:$K$36,9,FALSE))</f>
        <v/>
      </c>
      <c r="AS35" s="146" t="str">
        <f>IF(AS34="","",VLOOKUP(AS34,'シフト記号表（勤務時間帯)'!$C$5:$K$36,9,FALSE))</f>
        <v/>
      </c>
      <c r="AT35" s="147" t="str">
        <f>IF(AT34="","",VLOOKUP(AT34,'シフト記号表（勤務時間帯)'!$C$5:$K$36,9,FALSE))</f>
        <v/>
      </c>
      <c r="AU35" s="145" t="str">
        <f>IF(AU34="","",VLOOKUP(AU34,'シフト記号表（勤務時間帯)'!$C$5:$K$36,9,FALSE))</f>
        <v/>
      </c>
      <c r="AV35" s="146" t="str">
        <f>IF(AV34="","",VLOOKUP(AV34,'シフト記号表（勤務時間帯)'!$C$5:$K$36,9,FALSE))</f>
        <v/>
      </c>
      <c r="AW35" s="147" t="str">
        <f>IF(AW34="","",VLOOKUP(AW34,'シフト記号表（勤務時間帯)'!$C$5:$K$36,9,FALSE))</f>
        <v/>
      </c>
      <c r="AX35" s="295">
        <f>IF($BB$3="計画",SUM(S35:AT35),IF($BB$3="実績",SUM(S35:AW35),""))</f>
        <v>0</v>
      </c>
      <c r="AY35" s="296"/>
      <c r="AZ35" s="297">
        <f>IF($BB$3="計画",AX35/4,IF($BB$3="実績",通所介護!AX35/(通所介護!$BB$8/7),""))</f>
        <v>0</v>
      </c>
      <c r="BA35" s="298"/>
      <c r="BB35" s="285"/>
      <c r="BC35" s="276"/>
      <c r="BD35" s="276"/>
      <c r="BE35" s="276"/>
      <c r="BF35" s="277"/>
    </row>
    <row r="36" spans="2:58" ht="20.25" customHeight="1" x14ac:dyDescent="0.4">
      <c r="B36" s="257"/>
      <c r="C36" s="299"/>
      <c r="D36" s="300"/>
      <c r="E36" s="301"/>
      <c r="F36" s="184">
        <f>C35</f>
        <v>0</v>
      </c>
      <c r="G36" s="317"/>
      <c r="H36" s="268"/>
      <c r="I36" s="266"/>
      <c r="J36" s="266"/>
      <c r="K36" s="267"/>
      <c r="L36" s="318"/>
      <c r="M36" s="287"/>
      <c r="N36" s="287"/>
      <c r="O36" s="288"/>
      <c r="P36" s="302" t="s">
        <v>51</v>
      </c>
      <c r="Q36" s="303"/>
      <c r="R36" s="304"/>
      <c r="S36" s="148" t="str">
        <f>IF(S34="","",VLOOKUP(S34,'シフト記号表（勤務時間帯)'!$C$5:$U$36,19,FALSE))</f>
        <v/>
      </c>
      <c r="T36" s="149" t="str">
        <f>IF(T34="","",VLOOKUP(T34,'シフト記号表（勤務時間帯)'!$C$5:$U$36,19,FALSE))</f>
        <v/>
      </c>
      <c r="U36" s="149" t="str">
        <f>IF(U34="","",VLOOKUP(U34,'シフト記号表（勤務時間帯)'!$C$5:$U$36,19,FALSE))</f>
        <v/>
      </c>
      <c r="V36" s="149" t="str">
        <f>IF(V34="","",VLOOKUP(V34,'シフト記号表（勤務時間帯)'!$C$5:$U$36,19,FALSE))</f>
        <v/>
      </c>
      <c r="W36" s="149" t="str">
        <f>IF(W34="","",VLOOKUP(W34,'シフト記号表（勤務時間帯)'!$C$5:$U$36,19,FALSE))</f>
        <v/>
      </c>
      <c r="X36" s="149" t="str">
        <f>IF(X34="","",VLOOKUP(X34,'シフト記号表（勤務時間帯)'!$C$5:$U$36,19,FALSE))</f>
        <v/>
      </c>
      <c r="Y36" s="150" t="str">
        <f>IF(Y34="","",VLOOKUP(Y34,'シフト記号表（勤務時間帯)'!$C$5:$U$36,19,FALSE))</f>
        <v/>
      </c>
      <c r="Z36" s="148" t="str">
        <f>IF(Z34="","",VLOOKUP(Z34,'シフト記号表（勤務時間帯)'!$C$5:$U$36,19,FALSE))</f>
        <v/>
      </c>
      <c r="AA36" s="149" t="str">
        <f>IF(AA34="","",VLOOKUP(AA34,'シフト記号表（勤務時間帯)'!$C$5:$U$36,19,FALSE))</f>
        <v/>
      </c>
      <c r="AB36" s="149" t="str">
        <f>IF(AB34="","",VLOOKUP(AB34,'シフト記号表（勤務時間帯)'!$C$5:$U$36,19,FALSE))</f>
        <v/>
      </c>
      <c r="AC36" s="149" t="str">
        <f>IF(AC34="","",VLOOKUP(AC34,'シフト記号表（勤務時間帯)'!$C$5:$U$36,19,FALSE))</f>
        <v/>
      </c>
      <c r="AD36" s="149" t="str">
        <f>IF(AD34="","",VLOOKUP(AD34,'シフト記号表（勤務時間帯)'!$C$5:$U$36,19,FALSE))</f>
        <v/>
      </c>
      <c r="AE36" s="149" t="str">
        <f>IF(AE34="","",VLOOKUP(AE34,'シフト記号表（勤務時間帯)'!$C$5:$U$36,19,FALSE))</f>
        <v/>
      </c>
      <c r="AF36" s="150" t="str">
        <f>IF(AF34="","",VLOOKUP(AF34,'シフト記号表（勤務時間帯)'!$C$5:$U$36,19,FALSE))</f>
        <v/>
      </c>
      <c r="AG36" s="148" t="str">
        <f>IF(AG34="","",VLOOKUP(AG34,'シフト記号表（勤務時間帯)'!$C$5:$U$36,19,FALSE))</f>
        <v/>
      </c>
      <c r="AH36" s="149" t="str">
        <f>IF(AH34="","",VLOOKUP(AH34,'シフト記号表（勤務時間帯)'!$C$5:$U$36,19,FALSE))</f>
        <v/>
      </c>
      <c r="AI36" s="149" t="str">
        <f>IF(AI34="","",VLOOKUP(AI34,'シフト記号表（勤務時間帯)'!$C$5:$U$36,19,FALSE))</f>
        <v/>
      </c>
      <c r="AJ36" s="149" t="str">
        <f>IF(AJ34="","",VLOOKUP(AJ34,'シフト記号表（勤務時間帯)'!$C$5:$U$36,19,FALSE))</f>
        <v/>
      </c>
      <c r="AK36" s="149" t="str">
        <f>IF(AK34="","",VLOOKUP(AK34,'シフト記号表（勤務時間帯)'!$C$5:$U$36,19,FALSE))</f>
        <v/>
      </c>
      <c r="AL36" s="149" t="str">
        <f>IF(AL34="","",VLOOKUP(AL34,'シフト記号表（勤務時間帯)'!$C$5:$U$36,19,FALSE))</f>
        <v/>
      </c>
      <c r="AM36" s="150" t="str">
        <f>IF(AM34="","",VLOOKUP(AM34,'シフト記号表（勤務時間帯)'!$C$5:$U$36,19,FALSE))</f>
        <v/>
      </c>
      <c r="AN36" s="148" t="str">
        <f>IF(AN34="","",VLOOKUP(AN34,'シフト記号表（勤務時間帯)'!$C$5:$U$36,19,FALSE))</f>
        <v/>
      </c>
      <c r="AO36" s="149" t="str">
        <f>IF(AO34="","",VLOOKUP(AO34,'シフト記号表（勤務時間帯)'!$C$5:$U$36,19,FALSE))</f>
        <v/>
      </c>
      <c r="AP36" s="149" t="str">
        <f>IF(AP34="","",VLOOKUP(AP34,'シフト記号表（勤務時間帯)'!$C$5:$U$36,19,FALSE))</f>
        <v/>
      </c>
      <c r="AQ36" s="149" t="str">
        <f>IF(AQ34="","",VLOOKUP(AQ34,'シフト記号表（勤務時間帯)'!$C$5:$U$36,19,FALSE))</f>
        <v/>
      </c>
      <c r="AR36" s="149" t="str">
        <f>IF(AR34="","",VLOOKUP(AR34,'シフト記号表（勤務時間帯)'!$C$5:$U$36,19,FALSE))</f>
        <v/>
      </c>
      <c r="AS36" s="149" t="str">
        <f>IF(AS34="","",VLOOKUP(AS34,'シフト記号表（勤務時間帯)'!$C$5:$U$36,19,FALSE))</f>
        <v/>
      </c>
      <c r="AT36" s="150" t="str">
        <f>IF(AT34="","",VLOOKUP(AT34,'シフト記号表（勤務時間帯)'!$C$5:$U$36,19,FALSE))</f>
        <v/>
      </c>
      <c r="AU36" s="148" t="str">
        <f>IF(AU34="","",VLOOKUP(AU34,'シフト記号表（勤務時間帯)'!$C$5:$U$36,19,FALSE))</f>
        <v/>
      </c>
      <c r="AV36" s="149" t="str">
        <f>IF(AV34="","",VLOOKUP(AV34,'シフト記号表（勤務時間帯)'!$C$5:$U$36,19,FALSE))</f>
        <v/>
      </c>
      <c r="AW36" s="150" t="str">
        <f>IF(AW34="","",VLOOKUP(AW34,'シフト記号表（勤務時間帯)'!$C$5:$U$36,19,FALSE))</f>
        <v/>
      </c>
      <c r="AX36" s="305">
        <f>IF($BB$3="計画",SUM(S36:AT36),IF($BB$3="実績",SUM(S36:AW36),""))</f>
        <v>0</v>
      </c>
      <c r="AY36" s="306"/>
      <c r="AZ36" s="307">
        <f>IF($BB$3="計画",AX36/4,IF($BB$3="実績",通所介護!AX36/(通所介護!$BB$8/7),""))</f>
        <v>0</v>
      </c>
      <c r="BA36" s="308"/>
      <c r="BB36" s="286"/>
      <c r="BC36" s="287"/>
      <c r="BD36" s="287"/>
      <c r="BE36" s="287"/>
      <c r="BF36" s="288"/>
    </row>
    <row r="37" spans="2:58" ht="20.25" customHeight="1" x14ac:dyDescent="0.4">
      <c r="B37" s="257">
        <f>B34+1</f>
        <v>6</v>
      </c>
      <c r="C37" s="259"/>
      <c r="D37" s="260"/>
      <c r="E37" s="261"/>
      <c r="F37" s="186"/>
      <c r="G37" s="262"/>
      <c r="H37" s="265"/>
      <c r="I37" s="266"/>
      <c r="J37" s="266"/>
      <c r="K37" s="267"/>
      <c r="L37" s="272"/>
      <c r="M37" s="273"/>
      <c r="N37" s="273"/>
      <c r="O37" s="274"/>
      <c r="P37" s="281" t="s">
        <v>50</v>
      </c>
      <c r="Q37" s="282"/>
      <c r="R37" s="283"/>
      <c r="S37" s="187"/>
      <c r="T37" s="188"/>
      <c r="U37" s="188"/>
      <c r="V37" s="188"/>
      <c r="W37" s="188"/>
      <c r="X37" s="188"/>
      <c r="Y37" s="189"/>
      <c r="Z37" s="187"/>
      <c r="AA37" s="188"/>
      <c r="AB37" s="188"/>
      <c r="AC37" s="188"/>
      <c r="AD37" s="188"/>
      <c r="AE37" s="188"/>
      <c r="AF37" s="189"/>
      <c r="AG37" s="187"/>
      <c r="AH37" s="188"/>
      <c r="AI37" s="188"/>
      <c r="AJ37" s="188"/>
      <c r="AK37" s="188"/>
      <c r="AL37" s="188"/>
      <c r="AM37" s="189"/>
      <c r="AN37" s="187"/>
      <c r="AO37" s="188"/>
      <c r="AP37" s="188"/>
      <c r="AQ37" s="188"/>
      <c r="AR37" s="188"/>
      <c r="AS37" s="188"/>
      <c r="AT37" s="189"/>
      <c r="AU37" s="187"/>
      <c r="AV37" s="188"/>
      <c r="AW37" s="189"/>
      <c r="AX37" s="309"/>
      <c r="AY37" s="310"/>
      <c r="AZ37" s="311"/>
      <c r="BA37" s="312"/>
      <c r="BB37" s="284"/>
      <c r="BC37" s="273"/>
      <c r="BD37" s="273"/>
      <c r="BE37" s="273"/>
      <c r="BF37" s="274"/>
    </row>
    <row r="38" spans="2:58" ht="20.25" customHeight="1" x14ac:dyDescent="0.4">
      <c r="B38" s="257"/>
      <c r="C38" s="289"/>
      <c r="D38" s="290"/>
      <c r="E38" s="291"/>
      <c r="F38" s="184"/>
      <c r="G38" s="263"/>
      <c r="H38" s="268"/>
      <c r="I38" s="266"/>
      <c r="J38" s="266"/>
      <c r="K38" s="267"/>
      <c r="L38" s="275"/>
      <c r="M38" s="276"/>
      <c r="N38" s="276"/>
      <c r="O38" s="277"/>
      <c r="P38" s="292" t="s">
        <v>15</v>
      </c>
      <c r="Q38" s="293"/>
      <c r="R38" s="294"/>
      <c r="S38" s="145" t="str">
        <f>IF(S37="","",VLOOKUP(S37,'シフト記号表（勤務時間帯)'!$C$5:$K$36,9,FALSE))</f>
        <v/>
      </c>
      <c r="T38" s="146" t="str">
        <f>IF(T37="","",VLOOKUP(T37,'シフト記号表（勤務時間帯)'!$C$5:$K$36,9,FALSE))</f>
        <v/>
      </c>
      <c r="U38" s="146" t="str">
        <f>IF(U37="","",VLOOKUP(U37,'シフト記号表（勤務時間帯)'!$C$5:$K$36,9,FALSE))</f>
        <v/>
      </c>
      <c r="V38" s="146" t="str">
        <f>IF(V37="","",VLOOKUP(V37,'シフト記号表（勤務時間帯)'!$C$5:$K$36,9,FALSE))</f>
        <v/>
      </c>
      <c r="W38" s="146" t="str">
        <f>IF(W37="","",VLOOKUP(W37,'シフト記号表（勤務時間帯)'!$C$5:$K$36,9,FALSE))</f>
        <v/>
      </c>
      <c r="X38" s="146" t="str">
        <f>IF(X37="","",VLOOKUP(X37,'シフト記号表（勤務時間帯)'!$C$5:$K$36,9,FALSE))</f>
        <v/>
      </c>
      <c r="Y38" s="147" t="str">
        <f>IF(Y37="","",VLOOKUP(Y37,'シフト記号表（勤務時間帯)'!$C$5:$K$36,9,FALSE))</f>
        <v/>
      </c>
      <c r="Z38" s="145" t="str">
        <f>IF(Z37="","",VLOOKUP(Z37,'シフト記号表（勤務時間帯)'!$C$5:$K$36,9,FALSE))</f>
        <v/>
      </c>
      <c r="AA38" s="146" t="str">
        <f>IF(AA37="","",VLOOKUP(AA37,'シフト記号表（勤務時間帯)'!$C$5:$K$36,9,FALSE))</f>
        <v/>
      </c>
      <c r="AB38" s="146" t="str">
        <f>IF(AB37="","",VLOOKUP(AB37,'シフト記号表（勤務時間帯)'!$C$5:$K$36,9,FALSE))</f>
        <v/>
      </c>
      <c r="AC38" s="146" t="str">
        <f>IF(AC37="","",VLOOKUP(AC37,'シフト記号表（勤務時間帯)'!$C$5:$K$36,9,FALSE))</f>
        <v/>
      </c>
      <c r="AD38" s="146" t="str">
        <f>IF(AD37="","",VLOOKUP(AD37,'シフト記号表（勤務時間帯)'!$C$5:$K$36,9,FALSE))</f>
        <v/>
      </c>
      <c r="AE38" s="146" t="str">
        <f>IF(AE37="","",VLOOKUP(AE37,'シフト記号表（勤務時間帯)'!$C$5:$K$36,9,FALSE))</f>
        <v/>
      </c>
      <c r="AF38" s="147" t="str">
        <f>IF(AF37="","",VLOOKUP(AF37,'シフト記号表（勤務時間帯)'!$C$5:$K$36,9,FALSE))</f>
        <v/>
      </c>
      <c r="AG38" s="145" t="str">
        <f>IF(AG37="","",VLOOKUP(AG37,'シフト記号表（勤務時間帯)'!$C$5:$K$36,9,FALSE))</f>
        <v/>
      </c>
      <c r="AH38" s="146" t="str">
        <f>IF(AH37="","",VLOOKUP(AH37,'シフト記号表（勤務時間帯)'!$C$5:$K$36,9,FALSE))</f>
        <v/>
      </c>
      <c r="AI38" s="146" t="str">
        <f>IF(AI37="","",VLOOKUP(AI37,'シフト記号表（勤務時間帯)'!$C$5:$K$36,9,FALSE))</f>
        <v/>
      </c>
      <c r="AJ38" s="146" t="str">
        <f>IF(AJ37="","",VLOOKUP(AJ37,'シフト記号表（勤務時間帯)'!$C$5:$K$36,9,FALSE))</f>
        <v/>
      </c>
      <c r="AK38" s="146" t="str">
        <f>IF(AK37="","",VLOOKUP(AK37,'シフト記号表（勤務時間帯)'!$C$5:$K$36,9,FALSE))</f>
        <v/>
      </c>
      <c r="AL38" s="146" t="str">
        <f>IF(AL37="","",VLOOKUP(AL37,'シフト記号表（勤務時間帯)'!$C$5:$K$36,9,FALSE))</f>
        <v/>
      </c>
      <c r="AM38" s="147" t="str">
        <f>IF(AM37="","",VLOOKUP(AM37,'シフト記号表（勤務時間帯)'!$C$5:$K$36,9,FALSE))</f>
        <v/>
      </c>
      <c r="AN38" s="145" t="str">
        <f>IF(AN37="","",VLOOKUP(AN37,'シフト記号表（勤務時間帯)'!$C$5:$K$36,9,FALSE))</f>
        <v/>
      </c>
      <c r="AO38" s="146" t="str">
        <f>IF(AO37="","",VLOOKUP(AO37,'シフト記号表（勤務時間帯)'!$C$5:$K$36,9,FALSE))</f>
        <v/>
      </c>
      <c r="AP38" s="146" t="str">
        <f>IF(AP37="","",VLOOKUP(AP37,'シフト記号表（勤務時間帯)'!$C$5:$K$36,9,FALSE))</f>
        <v/>
      </c>
      <c r="AQ38" s="146" t="str">
        <f>IF(AQ37="","",VLOOKUP(AQ37,'シフト記号表（勤務時間帯)'!$C$5:$K$36,9,FALSE))</f>
        <v/>
      </c>
      <c r="AR38" s="146" t="str">
        <f>IF(AR37="","",VLOOKUP(AR37,'シフト記号表（勤務時間帯)'!$C$5:$K$36,9,FALSE))</f>
        <v/>
      </c>
      <c r="AS38" s="146" t="str">
        <f>IF(AS37="","",VLOOKUP(AS37,'シフト記号表（勤務時間帯)'!$C$5:$K$36,9,FALSE))</f>
        <v/>
      </c>
      <c r="AT38" s="147" t="str">
        <f>IF(AT37="","",VLOOKUP(AT37,'シフト記号表（勤務時間帯)'!$C$5:$K$36,9,FALSE))</f>
        <v/>
      </c>
      <c r="AU38" s="145" t="str">
        <f>IF(AU37="","",VLOOKUP(AU37,'シフト記号表（勤務時間帯)'!$C$5:$K$36,9,FALSE))</f>
        <v/>
      </c>
      <c r="AV38" s="146" t="str">
        <f>IF(AV37="","",VLOOKUP(AV37,'シフト記号表（勤務時間帯)'!$C$5:$K$36,9,FALSE))</f>
        <v/>
      </c>
      <c r="AW38" s="147" t="str">
        <f>IF(AW37="","",VLOOKUP(AW37,'シフト記号表（勤務時間帯)'!$C$5:$K$36,9,FALSE))</f>
        <v/>
      </c>
      <c r="AX38" s="295">
        <f>IF($BB$3="計画",SUM(S38:AT38),IF($BB$3="実績",SUM(S38:AW38),""))</f>
        <v>0</v>
      </c>
      <c r="AY38" s="296"/>
      <c r="AZ38" s="297">
        <f>IF($BB$3="計画",AX38/4,IF($BB$3="実績",通所介護!AX38/(通所介護!$BB$8/7),""))</f>
        <v>0</v>
      </c>
      <c r="BA38" s="298"/>
      <c r="BB38" s="285"/>
      <c r="BC38" s="276"/>
      <c r="BD38" s="276"/>
      <c r="BE38" s="276"/>
      <c r="BF38" s="277"/>
    </row>
    <row r="39" spans="2:58" ht="20.25" customHeight="1" x14ac:dyDescent="0.4">
      <c r="B39" s="257"/>
      <c r="C39" s="299"/>
      <c r="D39" s="300"/>
      <c r="E39" s="301"/>
      <c r="F39" s="184">
        <f>C38</f>
        <v>0</v>
      </c>
      <c r="G39" s="317"/>
      <c r="H39" s="268"/>
      <c r="I39" s="266"/>
      <c r="J39" s="266"/>
      <c r="K39" s="267"/>
      <c r="L39" s="318"/>
      <c r="M39" s="287"/>
      <c r="N39" s="287"/>
      <c r="O39" s="288"/>
      <c r="P39" s="302" t="s">
        <v>51</v>
      </c>
      <c r="Q39" s="303"/>
      <c r="R39" s="304"/>
      <c r="S39" s="148" t="str">
        <f>IF(S37="","",VLOOKUP(S37,'シフト記号表（勤務時間帯)'!$C$5:$U$36,19,FALSE))</f>
        <v/>
      </c>
      <c r="T39" s="149" t="str">
        <f>IF(T37="","",VLOOKUP(T37,'シフト記号表（勤務時間帯)'!$C$5:$U$36,19,FALSE))</f>
        <v/>
      </c>
      <c r="U39" s="149" t="str">
        <f>IF(U37="","",VLOOKUP(U37,'シフト記号表（勤務時間帯)'!$C$5:$U$36,19,FALSE))</f>
        <v/>
      </c>
      <c r="V39" s="149" t="str">
        <f>IF(V37="","",VLOOKUP(V37,'シフト記号表（勤務時間帯)'!$C$5:$U$36,19,FALSE))</f>
        <v/>
      </c>
      <c r="W39" s="149" t="str">
        <f>IF(W37="","",VLOOKUP(W37,'シフト記号表（勤務時間帯)'!$C$5:$U$36,19,FALSE))</f>
        <v/>
      </c>
      <c r="X39" s="149" t="str">
        <f>IF(X37="","",VLOOKUP(X37,'シフト記号表（勤務時間帯)'!$C$5:$U$36,19,FALSE))</f>
        <v/>
      </c>
      <c r="Y39" s="150" t="str">
        <f>IF(Y37="","",VLOOKUP(Y37,'シフト記号表（勤務時間帯)'!$C$5:$U$36,19,FALSE))</f>
        <v/>
      </c>
      <c r="Z39" s="148" t="str">
        <f>IF(Z37="","",VLOOKUP(Z37,'シフト記号表（勤務時間帯)'!$C$5:$U$36,19,FALSE))</f>
        <v/>
      </c>
      <c r="AA39" s="149" t="str">
        <f>IF(AA37="","",VLOOKUP(AA37,'シフト記号表（勤務時間帯)'!$C$5:$U$36,19,FALSE))</f>
        <v/>
      </c>
      <c r="AB39" s="149" t="str">
        <f>IF(AB37="","",VLOOKUP(AB37,'シフト記号表（勤務時間帯)'!$C$5:$U$36,19,FALSE))</f>
        <v/>
      </c>
      <c r="AC39" s="149" t="str">
        <f>IF(AC37="","",VLOOKUP(AC37,'シフト記号表（勤務時間帯)'!$C$5:$U$36,19,FALSE))</f>
        <v/>
      </c>
      <c r="AD39" s="149" t="str">
        <f>IF(AD37="","",VLOOKUP(AD37,'シフト記号表（勤務時間帯)'!$C$5:$U$36,19,FALSE))</f>
        <v/>
      </c>
      <c r="AE39" s="149" t="str">
        <f>IF(AE37="","",VLOOKUP(AE37,'シフト記号表（勤務時間帯)'!$C$5:$U$36,19,FALSE))</f>
        <v/>
      </c>
      <c r="AF39" s="150" t="str">
        <f>IF(AF37="","",VLOOKUP(AF37,'シフト記号表（勤務時間帯)'!$C$5:$U$36,19,FALSE))</f>
        <v/>
      </c>
      <c r="AG39" s="148" t="str">
        <f>IF(AG37="","",VLOOKUP(AG37,'シフト記号表（勤務時間帯)'!$C$5:$U$36,19,FALSE))</f>
        <v/>
      </c>
      <c r="AH39" s="149" t="str">
        <f>IF(AH37="","",VLOOKUP(AH37,'シフト記号表（勤務時間帯)'!$C$5:$U$36,19,FALSE))</f>
        <v/>
      </c>
      <c r="AI39" s="149" t="str">
        <f>IF(AI37="","",VLOOKUP(AI37,'シフト記号表（勤務時間帯)'!$C$5:$U$36,19,FALSE))</f>
        <v/>
      </c>
      <c r="AJ39" s="149" t="str">
        <f>IF(AJ37="","",VLOOKUP(AJ37,'シフト記号表（勤務時間帯)'!$C$5:$U$36,19,FALSE))</f>
        <v/>
      </c>
      <c r="AK39" s="149" t="str">
        <f>IF(AK37="","",VLOOKUP(AK37,'シフト記号表（勤務時間帯)'!$C$5:$U$36,19,FALSE))</f>
        <v/>
      </c>
      <c r="AL39" s="149" t="str">
        <f>IF(AL37="","",VLOOKUP(AL37,'シフト記号表（勤務時間帯)'!$C$5:$U$36,19,FALSE))</f>
        <v/>
      </c>
      <c r="AM39" s="150" t="str">
        <f>IF(AM37="","",VLOOKUP(AM37,'シフト記号表（勤務時間帯)'!$C$5:$U$36,19,FALSE))</f>
        <v/>
      </c>
      <c r="AN39" s="148" t="str">
        <f>IF(AN37="","",VLOOKUP(AN37,'シフト記号表（勤務時間帯)'!$C$5:$U$36,19,FALSE))</f>
        <v/>
      </c>
      <c r="AO39" s="149" t="str">
        <f>IF(AO37="","",VLOOKUP(AO37,'シフト記号表（勤務時間帯)'!$C$5:$U$36,19,FALSE))</f>
        <v/>
      </c>
      <c r="AP39" s="149" t="str">
        <f>IF(AP37="","",VLOOKUP(AP37,'シフト記号表（勤務時間帯)'!$C$5:$U$36,19,FALSE))</f>
        <v/>
      </c>
      <c r="AQ39" s="149" t="str">
        <f>IF(AQ37="","",VLOOKUP(AQ37,'シフト記号表（勤務時間帯)'!$C$5:$U$36,19,FALSE))</f>
        <v/>
      </c>
      <c r="AR39" s="149" t="str">
        <f>IF(AR37="","",VLOOKUP(AR37,'シフト記号表（勤務時間帯)'!$C$5:$U$36,19,FALSE))</f>
        <v/>
      </c>
      <c r="AS39" s="149" t="str">
        <f>IF(AS37="","",VLOOKUP(AS37,'シフト記号表（勤務時間帯)'!$C$5:$U$36,19,FALSE))</f>
        <v/>
      </c>
      <c r="AT39" s="150" t="str">
        <f>IF(AT37="","",VLOOKUP(AT37,'シフト記号表（勤務時間帯)'!$C$5:$U$36,19,FALSE))</f>
        <v/>
      </c>
      <c r="AU39" s="148" t="str">
        <f>IF(AU37="","",VLOOKUP(AU37,'シフト記号表（勤務時間帯)'!$C$5:$U$36,19,FALSE))</f>
        <v/>
      </c>
      <c r="AV39" s="149" t="str">
        <f>IF(AV37="","",VLOOKUP(AV37,'シフト記号表（勤務時間帯)'!$C$5:$U$36,19,FALSE))</f>
        <v/>
      </c>
      <c r="AW39" s="150" t="str">
        <f>IF(AW37="","",VLOOKUP(AW37,'シフト記号表（勤務時間帯)'!$C$5:$U$36,19,FALSE))</f>
        <v/>
      </c>
      <c r="AX39" s="305">
        <f>IF($BB$3="計画",SUM(S39:AT39),IF($BB$3="実績",SUM(S39:AW39),""))</f>
        <v>0</v>
      </c>
      <c r="AY39" s="306"/>
      <c r="AZ39" s="307">
        <f>IF($BB$3="計画",AX39/4,IF($BB$3="実績",通所介護!AX39/(通所介護!$BB$8/7),""))</f>
        <v>0</v>
      </c>
      <c r="BA39" s="308"/>
      <c r="BB39" s="286"/>
      <c r="BC39" s="287"/>
      <c r="BD39" s="287"/>
      <c r="BE39" s="287"/>
      <c r="BF39" s="288"/>
    </row>
    <row r="40" spans="2:58" ht="20.25" customHeight="1" x14ac:dyDescent="0.4">
      <c r="B40" s="257">
        <f>B37+1</f>
        <v>7</v>
      </c>
      <c r="C40" s="259"/>
      <c r="D40" s="260"/>
      <c r="E40" s="261"/>
      <c r="F40" s="186"/>
      <c r="G40" s="262"/>
      <c r="H40" s="265"/>
      <c r="I40" s="266"/>
      <c r="J40" s="266"/>
      <c r="K40" s="267"/>
      <c r="L40" s="272"/>
      <c r="M40" s="273"/>
      <c r="N40" s="273"/>
      <c r="O40" s="274"/>
      <c r="P40" s="281" t="s">
        <v>50</v>
      </c>
      <c r="Q40" s="282"/>
      <c r="R40" s="283"/>
      <c r="S40" s="187"/>
      <c r="T40" s="188"/>
      <c r="U40" s="188"/>
      <c r="V40" s="188"/>
      <c r="W40" s="188"/>
      <c r="X40" s="188"/>
      <c r="Y40" s="189"/>
      <c r="Z40" s="187"/>
      <c r="AA40" s="188"/>
      <c r="AB40" s="188"/>
      <c r="AC40" s="188"/>
      <c r="AD40" s="188"/>
      <c r="AE40" s="188"/>
      <c r="AF40" s="189"/>
      <c r="AG40" s="187"/>
      <c r="AH40" s="188"/>
      <c r="AI40" s="188"/>
      <c r="AJ40" s="188"/>
      <c r="AK40" s="188"/>
      <c r="AL40" s="188"/>
      <c r="AM40" s="189"/>
      <c r="AN40" s="187"/>
      <c r="AO40" s="188"/>
      <c r="AP40" s="188"/>
      <c r="AQ40" s="188"/>
      <c r="AR40" s="188"/>
      <c r="AS40" s="188"/>
      <c r="AT40" s="189"/>
      <c r="AU40" s="187"/>
      <c r="AV40" s="188"/>
      <c r="AW40" s="189"/>
      <c r="AX40" s="309"/>
      <c r="AY40" s="310"/>
      <c r="AZ40" s="311"/>
      <c r="BA40" s="312"/>
      <c r="BB40" s="284"/>
      <c r="BC40" s="273"/>
      <c r="BD40" s="273"/>
      <c r="BE40" s="273"/>
      <c r="BF40" s="274"/>
    </row>
    <row r="41" spans="2:58" ht="20.25" customHeight="1" x14ac:dyDescent="0.4">
      <c r="B41" s="257"/>
      <c r="C41" s="289"/>
      <c r="D41" s="290"/>
      <c r="E41" s="291"/>
      <c r="F41" s="184"/>
      <c r="G41" s="263"/>
      <c r="H41" s="268"/>
      <c r="I41" s="266"/>
      <c r="J41" s="266"/>
      <c r="K41" s="267"/>
      <c r="L41" s="275"/>
      <c r="M41" s="276"/>
      <c r="N41" s="276"/>
      <c r="O41" s="277"/>
      <c r="P41" s="292" t="s">
        <v>15</v>
      </c>
      <c r="Q41" s="293"/>
      <c r="R41" s="294"/>
      <c r="S41" s="145" t="str">
        <f>IF(S40="","",VLOOKUP(S40,'シフト記号表（勤務時間帯)'!$C$5:$K$36,9,FALSE))</f>
        <v/>
      </c>
      <c r="T41" s="146" t="str">
        <f>IF(T40="","",VLOOKUP(T40,'シフト記号表（勤務時間帯)'!$C$5:$K$36,9,FALSE))</f>
        <v/>
      </c>
      <c r="U41" s="146" t="str">
        <f>IF(U40="","",VLOOKUP(U40,'シフト記号表（勤務時間帯)'!$C$5:$K$36,9,FALSE))</f>
        <v/>
      </c>
      <c r="V41" s="146" t="str">
        <f>IF(V40="","",VLOOKUP(V40,'シフト記号表（勤務時間帯)'!$C$5:$K$36,9,FALSE))</f>
        <v/>
      </c>
      <c r="W41" s="146" t="str">
        <f>IF(W40="","",VLOOKUP(W40,'シフト記号表（勤務時間帯)'!$C$5:$K$36,9,FALSE))</f>
        <v/>
      </c>
      <c r="X41" s="146" t="str">
        <f>IF(X40="","",VLOOKUP(X40,'シフト記号表（勤務時間帯)'!$C$5:$K$36,9,FALSE))</f>
        <v/>
      </c>
      <c r="Y41" s="147" t="str">
        <f>IF(Y40="","",VLOOKUP(Y40,'シフト記号表（勤務時間帯)'!$C$5:$K$36,9,FALSE))</f>
        <v/>
      </c>
      <c r="Z41" s="145" t="str">
        <f>IF(Z40="","",VLOOKUP(Z40,'シフト記号表（勤務時間帯)'!$C$5:$K$36,9,FALSE))</f>
        <v/>
      </c>
      <c r="AA41" s="146" t="str">
        <f>IF(AA40="","",VLOOKUP(AA40,'シフト記号表（勤務時間帯)'!$C$5:$K$36,9,FALSE))</f>
        <v/>
      </c>
      <c r="AB41" s="146" t="str">
        <f>IF(AB40="","",VLOOKUP(AB40,'シフト記号表（勤務時間帯)'!$C$5:$K$36,9,FALSE))</f>
        <v/>
      </c>
      <c r="AC41" s="146" t="str">
        <f>IF(AC40="","",VLOOKUP(AC40,'シフト記号表（勤務時間帯)'!$C$5:$K$36,9,FALSE))</f>
        <v/>
      </c>
      <c r="AD41" s="146" t="str">
        <f>IF(AD40="","",VLOOKUP(AD40,'シフト記号表（勤務時間帯)'!$C$5:$K$36,9,FALSE))</f>
        <v/>
      </c>
      <c r="AE41" s="146" t="str">
        <f>IF(AE40="","",VLOOKUP(AE40,'シフト記号表（勤務時間帯)'!$C$5:$K$36,9,FALSE))</f>
        <v/>
      </c>
      <c r="AF41" s="147" t="str">
        <f>IF(AF40="","",VLOOKUP(AF40,'シフト記号表（勤務時間帯)'!$C$5:$K$36,9,FALSE))</f>
        <v/>
      </c>
      <c r="AG41" s="145" t="str">
        <f>IF(AG40="","",VLOOKUP(AG40,'シフト記号表（勤務時間帯)'!$C$5:$K$36,9,FALSE))</f>
        <v/>
      </c>
      <c r="AH41" s="146" t="str">
        <f>IF(AH40="","",VLOOKUP(AH40,'シフト記号表（勤務時間帯)'!$C$5:$K$36,9,FALSE))</f>
        <v/>
      </c>
      <c r="AI41" s="146" t="str">
        <f>IF(AI40="","",VLOOKUP(AI40,'シフト記号表（勤務時間帯)'!$C$5:$K$36,9,FALSE))</f>
        <v/>
      </c>
      <c r="AJ41" s="146" t="str">
        <f>IF(AJ40="","",VLOOKUP(AJ40,'シフト記号表（勤務時間帯)'!$C$5:$K$36,9,FALSE))</f>
        <v/>
      </c>
      <c r="AK41" s="146" t="str">
        <f>IF(AK40="","",VLOOKUP(AK40,'シフト記号表（勤務時間帯)'!$C$5:$K$36,9,FALSE))</f>
        <v/>
      </c>
      <c r="AL41" s="146" t="str">
        <f>IF(AL40="","",VLOOKUP(AL40,'シフト記号表（勤務時間帯)'!$C$5:$K$36,9,FALSE))</f>
        <v/>
      </c>
      <c r="AM41" s="147" t="str">
        <f>IF(AM40="","",VLOOKUP(AM40,'シフト記号表（勤務時間帯)'!$C$5:$K$36,9,FALSE))</f>
        <v/>
      </c>
      <c r="AN41" s="145" t="str">
        <f>IF(AN40="","",VLOOKUP(AN40,'シフト記号表（勤務時間帯)'!$C$5:$K$36,9,FALSE))</f>
        <v/>
      </c>
      <c r="AO41" s="146" t="str">
        <f>IF(AO40="","",VLOOKUP(AO40,'シフト記号表（勤務時間帯)'!$C$5:$K$36,9,FALSE))</f>
        <v/>
      </c>
      <c r="AP41" s="146" t="str">
        <f>IF(AP40="","",VLOOKUP(AP40,'シフト記号表（勤務時間帯)'!$C$5:$K$36,9,FALSE))</f>
        <v/>
      </c>
      <c r="AQ41" s="146" t="str">
        <f>IF(AQ40="","",VLOOKUP(AQ40,'シフト記号表（勤務時間帯)'!$C$5:$K$36,9,FALSE))</f>
        <v/>
      </c>
      <c r="AR41" s="146" t="str">
        <f>IF(AR40="","",VLOOKUP(AR40,'シフト記号表（勤務時間帯)'!$C$5:$K$36,9,FALSE))</f>
        <v/>
      </c>
      <c r="AS41" s="146" t="str">
        <f>IF(AS40="","",VLOOKUP(AS40,'シフト記号表（勤務時間帯)'!$C$5:$K$36,9,FALSE))</f>
        <v/>
      </c>
      <c r="AT41" s="147" t="str">
        <f>IF(AT40="","",VLOOKUP(AT40,'シフト記号表（勤務時間帯)'!$C$5:$K$36,9,FALSE))</f>
        <v/>
      </c>
      <c r="AU41" s="145" t="str">
        <f>IF(AU40="","",VLOOKUP(AU40,'シフト記号表（勤務時間帯)'!$C$5:$K$36,9,FALSE))</f>
        <v/>
      </c>
      <c r="AV41" s="146" t="str">
        <f>IF(AV40="","",VLOOKUP(AV40,'シフト記号表（勤務時間帯)'!$C$5:$K$36,9,FALSE))</f>
        <v/>
      </c>
      <c r="AW41" s="147" t="str">
        <f>IF(AW40="","",VLOOKUP(AW40,'シフト記号表（勤務時間帯)'!$C$5:$K$36,9,FALSE))</f>
        <v/>
      </c>
      <c r="AX41" s="295">
        <f>IF($BB$3="計画",SUM(S41:AT41),IF($BB$3="実績",SUM(S41:AW41),""))</f>
        <v>0</v>
      </c>
      <c r="AY41" s="296"/>
      <c r="AZ41" s="297">
        <f>IF($BB$3="計画",AX41/4,IF($BB$3="実績",通所介護!AX41/(通所介護!$BB$8/7),""))</f>
        <v>0</v>
      </c>
      <c r="BA41" s="298"/>
      <c r="BB41" s="285"/>
      <c r="BC41" s="276"/>
      <c r="BD41" s="276"/>
      <c r="BE41" s="276"/>
      <c r="BF41" s="277"/>
    </row>
    <row r="42" spans="2:58" ht="20.25" customHeight="1" x14ac:dyDescent="0.4">
      <c r="B42" s="257"/>
      <c r="C42" s="299"/>
      <c r="D42" s="300"/>
      <c r="E42" s="301"/>
      <c r="F42" s="184">
        <f>C41</f>
        <v>0</v>
      </c>
      <c r="G42" s="317"/>
      <c r="H42" s="268"/>
      <c r="I42" s="266"/>
      <c r="J42" s="266"/>
      <c r="K42" s="267"/>
      <c r="L42" s="318"/>
      <c r="M42" s="287"/>
      <c r="N42" s="287"/>
      <c r="O42" s="288"/>
      <c r="P42" s="302" t="s">
        <v>51</v>
      </c>
      <c r="Q42" s="303"/>
      <c r="R42" s="304"/>
      <c r="S42" s="148" t="str">
        <f>IF(S40="","",VLOOKUP(S40,'シフト記号表（勤務時間帯)'!$C$5:$U$36,19,FALSE))</f>
        <v/>
      </c>
      <c r="T42" s="149" t="str">
        <f>IF(T40="","",VLOOKUP(T40,'シフト記号表（勤務時間帯)'!$C$5:$U$36,19,FALSE))</f>
        <v/>
      </c>
      <c r="U42" s="149" t="str">
        <f>IF(U40="","",VLOOKUP(U40,'シフト記号表（勤務時間帯)'!$C$5:$U$36,19,FALSE))</f>
        <v/>
      </c>
      <c r="V42" s="149" t="str">
        <f>IF(V40="","",VLOOKUP(V40,'シフト記号表（勤務時間帯)'!$C$5:$U$36,19,FALSE))</f>
        <v/>
      </c>
      <c r="W42" s="149" t="str">
        <f>IF(W40="","",VLOOKUP(W40,'シフト記号表（勤務時間帯)'!$C$5:$U$36,19,FALSE))</f>
        <v/>
      </c>
      <c r="X42" s="149" t="str">
        <f>IF(X40="","",VLOOKUP(X40,'シフト記号表（勤務時間帯)'!$C$5:$U$36,19,FALSE))</f>
        <v/>
      </c>
      <c r="Y42" s="150" t="str">
        <f>IF(Y40="","",VLOOKUP(Y40,'シフト記号表（勤務時間帯)'!$C$5:$U$36,19,FALSE))</f>
        <v/>
      </c>
      <c r="Z42" s="148" t="str">
        <f>IF(Z40="","",VLOOKUP(Z40,'シフト記号表（勤務時間帯)'!$C$5:$U$36,19,FALSE))</f>
        <v/>
      </c>
      <c r="AA42" s="149" t="str">
        <f>IF(AA40="","",VLOOKUP(AA40,'シフト記号表（勤務時間帯)'!$C$5:$U$36,19,FALSE))</f>
        <v/>
      </c>
      <c r="AB42" s="149" t="str">
        <f>IF(AB40="","",VLOOKUP(AB40,'シフト記号表（勤務時間帯)'!$C$5:$U$36,19,FALSE))</f>
        <v/>
      </c>
      <c r="AC42" s="149" t="str">
        <f>IF(AC40="","",VLOOKUP(AC40,'シフト記号表（勤務時間帯)'!$C$5:$U$36,19,FALSE))</f>
        <v/>
      </c>
      <c r="AD42" s="149" t="str">
        <f>IF(AD40="","",VLOOKUP(AD40,'シフト記号表（勤務時間帯)'!$C$5:$U$36,19,FALSE))</f>
        <v/>
      </c>
      <c r="AE42" s="149" t="str">
        <f>IF(AE40="","",VLOOKUP(AE40,'シフト記号表（勤務時間帯)'!$C$5:$U$36,19,FALSE))</f>
        <v/>
      </c>
      <c r="AF42" s="150" t="str">
        <f>IF(AF40="","",VLOOKUP(AF40,'シフト記号表（勤務時間帯)'!$C$5:$U$36,19,FALSE))</f>
        <v/>
      </c>
      <c r="AG42" s="148" t="str">
        <f>IF(AG40="","",VLOOKUP(AG40,'シフト記号表（勤務時間帯)'!$C$5:$U$36,19,FALSE))</f>
        <v/>
      </c>
      <c r="AH42" s="149" t="str">
        <f>IF(AH40="","",VLOOKUP(AH40,'シフト記号表（勤務時間帯)'!$C$5:$U$36,19,FALSE))</f>
        <v/>
      </c>
      <c r="AI42" s="149" t="str">
        <f>IF(AI40="","",VLOOKUP(AI40,'シフト記号表（勤務時間帯)'!$C$5:$U$36,19,FALSE))</f>
        <v/>
      </c>
      <c r="AJ42" s="149" t="str">
        <f>IF(AJ40="","",VLOOKUP(AJ40,'シフト記号表（勤務時間帯)'!$C$5:$U$36,19,FALSE))</f>
        <v/>
      </c>
      <c r="AK42" s="149" t="str">
        <f>IF(AK40="","",VLOOKUP(AK40,'シフト記号表（勤務時間帯)'!$C$5:$U$36,19,FALSE))</f>
        <v/>
      </c>
      <c r="AL42" s="149" t="str">
        <f>IF(AL40="","",VLOOKUP(AL40,'シフト記号表（勤務時間帯)'!$C$5:$U$36,19,FALSE))</f>
        <v/>
      </c>
      <c r="AM42" s="150" t="str">
        <f>IF(AM40="","",VLOOKUP(AM40,'シフト記号表（勤務時間帯)'!$C$5:$U$36,19,FALSE))</f>
        <v/>
      </c>
      <c r="AN42" s="148" t="str">
        <f>IF(AN40="","",VLOOKUP(AN40,'シフト記号表（勤務時間帯)'!$C$5:$U$36,19,FALSE))</f>
        <v/>
      </c>
      <c r="AO42" s="149" t="str">
        <f>IF(AO40="","",VLOOKUP(AO40,'シフト記号表（勤務時間帯)'!$C$5:$U$36,19,FALSE))</f>
        <v/>
      </c>
      <c r="AP42" s="149" t="str">
        <f>IF(AP40="","",VLOOKUP(AP40,'シフト記号表（勤務時間帯)'!$C$5:$U$36,19,FALSE))</f>
        <v/>
      </c>
      <c r="AQ42" s="149" t="str">
        <f>IF(AQ40="","",VLOOKUP(AQ40,'シフト記号表（勤務時間帯)'!$C$5:$U$36,19,FALSE))</f>
        <v/>
      </c>
      <c r="AR42" s="149" t="str">
        <f>IF(AR40="","",VLOOKUP(AR40,'シフト記号表（勤務時間帯)'!$C$5:$U$36,19,FALSE))</f>
        <v/>
      </c>
      <c r="AS42" s="149" t="str">
        <f>IF(AS40="","",VLOOKUP(AS40,'シフト記号表（勤務時間帯)'!$C$5:$U$36,19,FALSE))</f>
        <v/>
      </c>
      <c r="AT42" s="150" t="str">
        <f>IF(AT40="","",VLOOKUP(AT40,'シフト記号表（勤務時間帯)'!$C$5:$U$36,19,FALSE))</f>
        <v/>
      </c>
      <c r="AU42" s="148" t="str">
        <f>IF(AU40="","",VLOOKUP(AU40,'シフト記号表（勤務時間帯)'!$C$5:$U$36,19,FALSE))</f>
        <v/>
      </c>
      <c r="AV42" s="149" t="str">
        <f>IF(AV40="","",VLOOKUP(AV40,'シフト記号表（勤務時間帯)'!$C$5:$U$36,19,FALSE))</f>
        <v/>
      </c>
      <c r="AW42" s="150" t="str">
        <f>IF(AW40="","",VLOOKUP(AW40,'シフト記号表（勤務時間帯)'!$C$5:$U$36,19,FALSE))</f>
        <v/>
      </c>
      <c r="AX42" s="305">
        <f>IF($BB$3="計画",SUM(S42:AT42),IF($BB$3="実績",SUM(S42:AW42),""))</f>
        <v>0</v>
      </c>
      <c r="AY42" s="306"/>
      <c r="AZ42" s="307">
        <f>IF($BB$3="計画",AX42/4,IF($BB$3="実績",通所介護!AX42/(通所介護!$BB$8/7),""))</f>
        <v>0</v>
      </c>
      <c r="BA42" s="308"/>
      <c r="BB42" s="286"/>
      <c r="BC42" s="287"/>
      <c r="BD42" s="287"/>
      <c r="BE42" s="287"/>
      <c r="BF42" s="288"/>
    </row>
    <row r="43" spans="2:58" ht="20.25" customHeight="1" x14ac:dyDescent="0.4">
      <c r="B43" s="257">
        <f>B40+1</f>
        <v>8</v>
      </c>
      <c r="C43" s="259"/>
      <c r="D43" s="260"/>
      <c r="E43" s="261"/>
      <c r="F43" s="186"/>
      <c r="G43" s="262"/>
      <c r="H43" s="265"/>
      <c r="I43" s="266"/>
      <c r="J43" s="266"/>
      <c r="K43" s="267"/>
      <c r="L43" s="272"/>
      <c r="M43" s="273"/>
      <c r="N43" s="273"/>
      <c r="O43" s="274"/>
      <c r="P43" s="281" t="s">
        <v>50</v>
      </c>
      <c r="Q43" s="282"/>
      <c r="R43" s="283"/>
      <c r="S43" s="187"/>
      <c r="T43" s="188"/>
      <c r="U43" s="188"/>
      <c r="V43" s="188"/>
      <c r="W43" s="188"/>
      <c r="X43" s="188"/>
      <c r="Y43" s="189"/>
      <c r="Z43" s="187"/>
      <c r="AA43" s="188"/>
      <c r="AB43" s="188"/>
      <c r="AC43" s="188"/>
      <c r="AD43" s="188"/>
      <c r="AE43" s="188"/>
      <c r="AF43" s="189"/>
      <c r="AG43" s="187"/>
      <c r="AH43" s="188"/>
      <c r="AI43" s="188"/>
      <c r="AJ43" s="188"/>
      <c r="AK43" s="188"/>
      <c r="AL43" s="188"/>
      <c r="AM43" s="189"/>
      <c r="AN43" s="187"/>
      <c r="AO43" s="188"/>
      <c r="AP43" s="188"/>
      <c r="AQ43" s="188"/>
      <c r="AR43" s="188"/>
      <c r="AS43" s="188"/>
      <c r="AT43" s="189"/>
      <c r="AU43" s="187"/>
      <c r="AV43" s="188"/>
      <c r="AW43" s="189"/>
      <c r="AX43" s="309"/>
      <c r="AY43" s="310"/>
      <c r="AZ43" s="311"/>
      <c r="BA43" s="312"/>
      <c r="BB43" s="284"/>
      <c r="BC43" s="273"/>
      <c r="BD43" s="273"/>
      <c r="BE43" s="273"/>
      <c r="BF43" s="274"/>
    </row>
    <row r="44" spans="2:58" ht="20.25" customHeight="1" x14ac:dyDescent="0.4">
      <c r="B44" s="257"/>
      <c r="C44" s="289"/>
      <c r="D44" s="290"/>
      <c r="E44" s="291"/>
      <c r="F44" s="184"/>
      <c r="G44" s="263"/>
      <c r="H44" s="268"/>
      <c r="I44" s="266"/>
      <c r="J44" s="266"/>
      <c r="K44" s="267"/>
      <c r="L44" s="275"/>
      <c r="M44" s="276"/>
      <c r="N44" s="276"/>
      <c r="O44" s="277"/>
      <c r="P44" s="292" t="s">
        <v>15</v>
      </c>
      <c r="Q44" s="293"/>
      <c r="R44" s="294"/>
      <c r="S44" s="145" t="str">
        <f>IF(S43="","",VLOOKUP(S43,'シフト記号表（勤務時間帯)'!$C$5:$K$36,9,FALSE))</f>
        <v/>
      </c>
      <c r="T44" s="146" t="str">
        <f>IF(T43="","",VLOOKUP(T43,'シフト記号表（勤務時間帯)'!$C$5:$K$36,9,FALSE))</f>
        <v/>
      </c>
      <c r="U44" s="146" t="str">
        <f>IF(U43="","",VLOOKUP(U43,'シフト記号表（勤務時間帯)'!$C$5:$K$36,9,FALSE))</f>
        <v/>
      </c>
      <c r="V44" s="146" t="str">
        <f>IF(V43="","",VLOOKUP(V43,'シフト記号表（勤務時間帯)'!$C$5:$K$36,9,FALSE))</f>
        <v/>
      </c>
      <c r="W44" s="146" t="str">
        <f>IF(W43="","",VLOOKUP(W43,'シフト記号表（勤務時間帯)'!$C$5:$K$36,9,FALSE))</f>
        <v/>
      </c>
      <c r="X44" s="146" t="str">
        <f>IF(X43="","",VLOOKUP(X43,'シフト記号表（勤務時間帯)'!$C$5:$K$36,9,FALSE))</f>
        <v/>
      </c>
      <c r="Y44" s="147" t="str">
        <f>IF(Y43="","",VLOOKUP(Y43,'シフト記号表（勤務時間帯)'!$C$5:$K$36,9,FALSE))</f>
        <v/>
      </c>
      <c r="Z44" s="145" t="str">
        <f>IF(Z43="","",VLOOKUP(Z43,'シフト記号表（勤務時間帯)'!$C$5:$K$36,9,FALSE))</f>
        <v/>
      </c>
      <c r="AA44" s="146" t="str">
        <f>IF(AA43="","",VLOOKUP(AA43,'シフト記号表（勤務時間帯)'!$C$5:$K$36,9,FALSE))</f>
        <v/>
      </c>
      <c r="AB44" s="146" t="str">
        <f>IF(AB43="","",VLOOKUP(AB43,'シフト記号表（勤務時間帯)'!$C$5:$K$36,9,FALSE))</f>
        <v/>
      </c>
      <c r="AC44" s="146" t="str">
        <f>IF(AC43="","",VLOOKUP(AC43,'シフト記号表（勤務時間帯)'!$C$5:$K$36,9,FALSE))</f>
        <v/>
      </c>
      <c r="AD44" s="146" t="str">
        <f>IF(AD43="","",VLOOKUP(AD43,'シフト記号表（勤務時間帯)'!$C$5:$K$36,9,FALSE))</f>
        <v/>
      </c>
      <c r="AE44" s="146" t="str">
        <f>IF(AE43="","",VLOOKUP(AE43,'シフト記号表（勤務時間帯)'!$C$5:$K$36,9,FALSE))</f>
        <v/>
      </c>
      <c r="AF44" s="147" t="str">
        <f>IF(AF43="","",VLOOKUP(AF43,'シフト記号表（勤務時間帯)'!$C$5:$K$36,9,FALSE))</f>
        <v/>
      </c>
      <c r="AG44" s="145" t="str">
        <f>IF(AG43="","",VLOOKUP(AG43,'シフト記号表（勤務時間帯)'!$C$5:$K$36,9,FALSE))</f>
        <v/>
      </c>
      <c r="AH44" s="146" t="str">
        <f>IF(AH43="","",VLOOKUP(AH43,'シフト記号表（勤務時間帯)'!$C$5:$K$36,9,FALSE))</f>
        <v/>
      </c>
      <c r="AI44" s="146" t="str">
        <f>IF(AI43="","",VLOOKUP(AI43,'シフト記号表（勤務時間帯)'!$C$5:$K$36,9,FALSE))</f>
        <v/>
      </c>
      <c r="AJ44" s="146" t="str">
        <f>IF(AJ43="","",VLOOKUP(AJ43,'シフト記号表（勤務時間帯)'!$C$5:$K$36,9,FALSE))</f>
        <v/>
      </c>
      <c r="AK44" s="146" t="str">
        <f>IF(AK43="","",VLOOKUP(AK43,'シフト記号表（勤務時間帯)'!$C$5:$K$36,9,FALSE))</f>
        <v/>
      </c>
      <c r="AL44" s="146" t="str">
        <f>IF(AL43="","",VLOOKUP(AL43,'シフト記号表（勤務時間帯)'!$C$5:$K$36,9,FALSE))</f>
        <v/>
      </c>
      <c r="AM44" s="147" t="str">
        <f>IF(AM43="","",VLOOKUP(AM43,'シフト記号表（勤務時間帯)'!$C$5:$K$36,9,FALSE))</f>
        <v/>
      </c>
      <c r="AN44" s="145" t="str">
        <f>IF(AN43="","",VLOOKUP(AN43,'シフト記号表（勤務時間帯)'!$C$5:$K$36,9,FALSE))</f>
        <v/>
      </c>
      <c r="AO44" s="146" t="str">
        <f>IF(AO43="","",VLOOKUP(AO43,'シフト記号表（勤務時間帯)'!$C$5:$K$36,9,FALSE))</f>
        <v/>
      </c>
      <c r="AP44" s="146" t="str">
        <f>IF(AP43="","",VLOOKUP(AP43,'シフト記号表（勤務時間帯)'!$C$5:$K$36,9,FALSE))</f>
        <v/>
      </c>
      <c r="AQ44" s="146" t="str">
        <f>IF(AQ43="","",VLOOKUP(AQ43,'シフト記号表（勤務時間帯)'!$C$5:$K$36,9,FALSE))</f>
        <v/>
      </c>
      <c r="AR44" s="146" t="str">
        <f>IF(AR43="","",VLOOKUP(AR43,'シフト記号表（勤務時間帯)'!$C$5:$K$36,9,FALSE))</f>
        <v/>
      </c>
      <c r="AS44" s="146" t="str">
        <f>IF(AS43="","",VLOOKUP(AS43,'シフト記号表（勤務時間帯)'!$C$5:$K$36,9,FALSE))</f>
        <v/>
      </c>
      <c r="AT44" s="147" t="str">
        <f>IF(AT43="","",VLOOKUP(AT43,'シフト記号表（勤務時間帯)'!$C$5:$K$36,9,FALSE))</f>
        <v/>
      </c>
      <c r="AU44" s="145" t="str">
        <f>IF(AU43="","",VLOOKUP(AU43,'シフト記号表（勤務時間帯)'!$C$5:$K$36,9,FALSE))</f>
        <v/>
      </c>
      <c r="AV44" s="146" t="str">
        <f>IF(AV43="","",VLOOKUP(AV43,'シフト記号表（勤務時間帯)'!$C$5:$K$36,9,FALSE))</f>
        <v/>
      </c>
      <c r="AW44" s="147" t="str">
        <f>IF(AW43="","",VLOOKUP(AW43,'シフト記号表（勤務時間帯)'!$C$5:$K$36,9,FALSE))</f>
        <v/>
      </c>
      <c r="AX44" s="295">
        <f>IF($BB$3="計画",SUM(S44:AT44),IF($BB$3="実績",SUM(S44:AW44),""))</f>
        <v>0</v>
      </c>
      <c r="AY44" s="296"/>
      <c r="AZ44" s="297">
        <f>IF($BB$3="計画",AX44/4,IF($BB$3="実績",通所介護!AX44/(通所介護!$BB$8/7),""))</f>
        <v>0</v>
      </c>
      <c r="BA44" s="298"/>
      <c r="BB44" s="285"/>
      <c r="BC44" s="276"/>
      <c r="BD44" s="276"/>
      <c r="BE44" s="276"/>
      <c r="BF44" s="277"/>
    </row>
    <row r="45" spans="2:58" ht="20.25" customHeight="1" x14ac:dyDescent="0.4">
      <c r="B45" s="257"/>
      <c r="C45" s="299"/>
      <c r="D45" s="300"/>
      <c r="E45" s="301"/>
      <c r="F45" s="184">
        <f>C44</f>
        <v>0</v>
      </c>
      <c r="G45" s="317"/>
      <c r="H45" s="268"/>
      <c r="I45" s="266"/>
      <c r="J45" s="266"/>
      <c r="K45" s="267"/>
      <c r="L45" s="318"/>
      <c r="M45" s="287"/>
      <c r="N45" s="287"/>
      <c r="O45" s="288"/>
      <c r="P45" s="302" t="s">
        <v>51</v>
      </c>
      <c r="Q45" s="303"/>
      <c r="R45" s="304"/>
      <c r="S45" s="148" t="str">
        <f>IF(S43="","",VLOOKUP(S43,'シフト記号表（勤務時間帯)'!$C$5:$U$36,19,FALSE))</f>
        <v/>
      </c>
      <c r="T45" s="149" t="str">
        <f>IF(T43="","",VLOOKUP(T43,'シフト記号表（勤務時間帯)'!$C$5:$U$36,19,FALSE))</f>
        <v/>
      </c>
      <c r="U45" s="149" t="str">
        <f>IF(U43="","",VLOOKUP(U43,'シフト記号表（勤務時間帯)'!$C$5:$U$36,19,FALSE))</f>
        <v/>
      </c>
      <c r="V45" s="149" t="str">
        <f>IF(V43="","",VLOOKUP(V43,'シフト記号表（勤務時間帯)'!$C$5:$U$36,19,FALSE))</f>
        <v/>
      </c>
      <c r="W45" s="149" t="str">
        <f>IF(W43="","",VLOOKUP(W43,'シフト記号表（勤務時間帯)'!$C$5:$U$36,19,FALSE))</f>
        <v/>
      </c>
      <c r="X45" s="149" t="str">
        <f>IF(X43="","",VLOOKUP(X43,'シフト記号表（勤務時間帯)'!$C$5:$U$36,19,FALSE))</f>
        <v/>
      </c>
      <c r="Y45" s="150" t="str">
        <f>IF(Y43="","",VLOOKUP(Y43,'シフト記号表（勤務時間帯)'!$C$5:$U$36,19,FALSE))</f>
        <v/>
      </c>
      <c r="Z45" s="148" t="str">
        <f>IF(Z43="","",VLOOKUP(Z43,'シフト記号表（勤務時間帯)'!$C$5:$U$36,19,FALSE))</f>
        <v/>
      </c>
      <c r="AA45" s="149" t="str">
        <f>IF(AA43="","",VLOOKUP(AA43,'シフト記号表（勤務時間帯)'!$C$5:$U$36,19,FALSE))</f>
        <v/>
      </c>
      <c r="AB45" s="149" t="str">
        <f>IF(AB43="","",VLOOKUP(AB43,'シフト記号表（勤務時間帯)'!$C$5:$U$36,19,FALSE))</f>
        <v/>
      </c>
      <c r="AC45" s="149" t="str">
        <f>IF(AC43="","",VLOOKUP(AC43,'シフト記号表（勤務時間帯)'!$C$5:$U$36,19,FALSE))</f>
        <v/>
      </c>
      <c r="AD45" s="149" t="str">
        <f>IF(AD43="","",VLOOKUP(AD43,'シフト記号表（勤務時間帯)'!$C$5:$U$36,19,FALSE))</f>
        <v/>
      </c>
      <c r="AE45" s="149" t="str">
        <f>IF(AE43="","",VLOOKUP(AE43,'シフト記号表（勤務時間帯)'!$C$5:$U$36,19,FALSE))</f>
        <v/>
      </c>
      <c r="AF45" s="150" t="str">
        <f>IF(AF43="","",VLOOKUP(AF43,'シフト記号表（勤務時間帯)'!$C$5:$U$36,19,FALSE))</f>
        <v/>
      </c>
      <c r="AG45" s="148" t="str">
        <f>IF(AG43="","",VLOOKUP(AG43,'シフト記号表（勤務時間帯)'!$C$5:$U$36,19,FALSE))</f>
        <v/>
      </c>
      <c r="AH45" s="149" t="str">
        <f>IF(AH43="","",VLOOKUP(AH43,'シフト記号表（勤務時間帯)'!$C$5:$U$36,19,FALSE))</f>
        <v/>
      </c>
      <c r="AI45" s="149" t="str">
        <f>IF(AI43="","",VLOOKUP(AI43,'シフト記号表（勤務時間帯)'!$C$5:$U$36,19,FALSE))</f>
        <v/>
      </c>
      <c r="AJ45" s="149" t="str">
        <f>IF(AJ43="","",VLOOKUP(AJ43,'シフト記号表（勤務時間帯)'!$C$5:$U$36,19,FALSE))</f>
        <v/>
      </c>
      <c r="AK45" s="149" t="str">
        <f>IF(AK43="","",VLOOKUP(AK43,'シフト記号表（勤務時間帯)'!$C$5:$U$36,19,FALSE))</f>
        <v/>
      </c>
      <c r="AL45" s="149" t="str">
        <f>IF(AL43="","",VLOOKUP(AL43,'シフト記号表（勤務時間帯)'!$C$5:$U$36,19,FALSE))</f>
        <v/>
      </c>
      <c r="AM45" s="150" t="str">
        <f>IF(AM43="","",VLOOKUP(AM43,'シフト記号表（勤務時間帯)'!$C$5:$U$36,19,FALSE))</f>
        <v/>
      </c>
      <c r="AN45" s="148" t="str">
        <f>IF(AN43="","",VLOOKUP(AN43,'シフト記号表（勤務時間帯)'!$C$5:$U$36,19,FALSE))</f>
        <v/>
      </c>
      <c r="AO45" s="149" t="str">
        <f>IF(AO43="","",VLOOKUP(AO43,'シフト記号表（勤務時間帯)'!$C$5:$U$36,19,FALSE))</f>
        <v/>
      </c>
      <c r="AP45" s="149" t="str">
        <f>IF(AP43="","",VLOOKUP(AP43,'シフト記号表（勤務時間帯)'!$C$5:$U$36,19,FALSE))</f>
        <v/>
      </c>
      <c r="AQ45" s="149" t="str">
        <f>IF(AQ43="","",VLOOKUP(AQ43,'シフト記号表（勤務時間帯)'!$C$5:$U$36,19,FALSE))</f>
        <v/>
      </c>
      <c r="AR45" s="149" t="str">
        <f>IF(AR43="","",VLOOKUP(AR43,'シフト記号表（勤務時間帯)'!$C$5:$U$36,19,FALSE))</f>
        <v/>
      </c>
      <c r="AS45" s="149" t="str">
        <f>IF(AS43="","",VLOOKUP(AS43,'シフト記号表（勤務時間帯)'!$C$5:$U$36,19,FALSE))</f>
        <v/>
      </c>
      <c r="AT45" s="150" t="str">
        <f>IF(AT43="","",VLOOKUP(AT43,'シフト記号表（勤務時間帯)'!$C$5:$U$36,19,FALSE))</f>
        <v/>
      </c>
      <c r="AU45" s="148" t="str">
        <f>IF(AU43="","",VLOOKUP(AU43,'シフト記号表（勤務時間帯)'!$C$5:$U$36,19,FALSE))</f>
        <v/>
      </c>
      <c r="AV45" s="149" t="str">
        <f>IF(AV43="","",VLOOKUP(AV43,'シフト記号表（勤務時間帯)'!$C$5:$U$36,19,FALSE))</f>
        <v/>
      </c>
      <c r="AW45" s="150" t="str">
        <f>IF(AW43="","",VLOOKUP(AW43,'シフト記号表（勤務時間帯)'!$C$5:$U$36,19,FALSE))</f>
        <v/>
      </c>
      <c r="AX45" s="305">
        <f>IF($BB$3="計画",SUM(S45:AT45),IF($BB$3="実績",SUM(S45:AW45),""))</f>
        <v>0</v>
      </c>
      <c r="AY45" s="306"/>
      <c r="AZ45" s="307">
        <f>IF($BB$3="計画",AX45/4,IF($BB$3="実績",通所介護!AX45/(通所介護!$BB$8/7),""))</f>
        <v>0</v>
      </c>
      <c r="BA45" s="308"/>
      <c r="BB45" s="286"/>
      <c r="BC45" s="287"/>
      <c r="BD45" s="287"/>
      <c r="BE45" s="287"/>
      <c r="BF45" s="288"/>
    </row>
    <row r="46" spans="2:58" ht="20.25" customHeight="1" x14ac:dyDescent="0.4">
      <c r="B46" s="257">
        <f>B43+1</f>
        <v>9</v>
      </c>
      <c r="C46" s="259"/>
      <c r="D46" s="260"/>
      <c r="E46" s="261"/>
      <c r="F46" s="186"/>
      <c r="G46" s="262"/>
      <c r="H46" s="265"/>
      <c r="I46" s="266"/>
      <c r="J46" s="266"/>
      <c r="K46" s="267"/>
      <c r="L46" s="272"/>
      <c r="M46" s="273"/>
      <c r="N46" s="273"/>
      <c r="O46" s="274"/>
      <c r="P46" s="281" t="s">
        <v>50</v>
      </c>
      <c r="Q46" s="282"/>
      <c r="R46" s="283"/>
      <c r="S46" s="187"/>
      <c r="T46" s="188"/>
      <c r="U46" s="188"/>
      <c r="V46" s="188"/>
      <c r="W46" s="188"/>
      <c r="X46" s="188"/>
      <c r="Y46" s="189"/>
      <c r="Z46" s="187"/>
      <c r="AA46" s="188"/>
      <c r="AB46" s="188"/>
      <c r="AC46" s="188"/>
      <c r="AD46" s="188"/>
      <c r="AE46" s="188"/>
      <c r="AF46" s="189"/>
      <c r="AG46" s="187"/>
      <c r="AH46" s="188"/>
      <c r="AI46" s="188"/>
      <c r="AJ46" s="188"/>
      <c r="AK46" s="188"/>
      <c r="AL46" s="188"/>
      <c r="AM46" s="189"/>
      <c r="AN46" s="187"/>
      <c r="AO46" s="188"/>
      <c r="AP46" s="188"/>
      <c r="AQ46" s="188"/>
      <c r="AR46" s="188"/>
      <c r="AS46" s="188"/>
      <c r="AT46" s="189"/>
      <c r="AU46" s="187"/>
      <c r="AV46" s="188"/>
      <c r="AW46" s="189"/>
      <c r="AX46" s="309"/>
      <c r="AY46" s="310"/>
      <c r="AZ46" s="311"/>
      <c r="BA46" s="312"/>
      <c r="BB46" s="284"/>
      <c r="BC46" s="273"/>
      <c r="BD46" s="273"/>
      <c r="BE46" s="273"/>
      <c r="BF46" s="274"/>
    </row>
    <row r="47" spans="2:58" ht="20.25" customHeight="1" x14ac:dyDescent="0.4">
      <c r="B47" s="257"/>
      <c r="C47" s="289"/>
      <c r="D47" s="290"/>
      <c r="E47" s="291"/>
      <c r="F47" s="184"/>
      <c r="G47" s="263"/>
      <c r="H47" s="268"/>
      <c r="I47" s="266"/>
      <c r="J47" s="266"/>
      <c r="K47" s="267"/>
      <c r="L47" s="275"/>
      <c r="M47" s="276"/>
      <c r="N47" s="276"/>
      <c r="O47" s="277"/>
      <c r="P47" s="292" t="s">
        <v>15</v>
      </c>
      <c r="Q47" s="293"/>
      <c r="R47" s="294"/>
      <c r="S47" s="145" t="str">
        <f>IF(S46="","",VLOOKUP(S46,'シフト記号表（勤務時間帯)'!$C$5:$K$36,9,FALSE))</f>
        <v/>
      </c>
      <c r="T47" s="146" t="str">
        <f>IF(T46="","",VLOOKUP(T46,'シフト記号表（勤務時間帯)'!$C$5:$K$36,9,FALSE))</f>
        <v/>
      </c>
      <c r="U47" s="146" t="str">
        <f>IF(U46="","",VLOOKUP(U46,'シフト記号表（勤務時間帯)'!$C$5:$K$36,9,FALSE))</f>
        <v/>
      </c>
      <c r="V47" s="146" t="str">
        <f>IF(V46="","",VLOOKUP(V46,'シフト記号表（勤務時間帯)'!$C$5:$K$36,9,FALSE))</f>
        <v/>
      </c>
      <c r="W47" s="146" t="str">
        <f>IF(W46="","",VLOOKUP(W46,'シフト記号表（勤務時間帯)'!$C$5:$K$36,9,FALSE))</f>
        <v/>
      </c>
      <c r="X47" s="146" t="str">
        <f>IF(X46="","",VLOOKUP(X46,'シフト記号表（勤務時間帯)'!$C$5:$K$36,9,FALSE))</f>
        <v/>
      </c>
      <c r="Y47" s="147" t="str">
        <f>IF(Y46="","",VLOOKUP(Y46,'シフト記号表（勤務時間帯)'!$C$5:$K$36,9,FALSE))</f>
        <v/>
      </c>
      <c r="Z47" s="145" t="str">
        <f>IF(Z46="","",VLOOKUP(Z46,'シフト記号表（勤務時間帯)'!$C$5:$K$36,9,FALSE))</f>
        <v/>
      </c>
      <c r="AA47" s="146" t="str">
        <f>IF(AA46="","",VLOOKUP(AA46,'シフト記号表（勤務時間帯)'!$C$5:$K$36,9,FALSE))</f>
        <v/>
      </c>
      <c r="AB47" s="146" t="str">
        <f>IF(AB46="","",VLOOKUP(AB46,'シフト記号表（勤務時間帯)'!$C$5:$K$36,9,FALSE))</f>
        <v/>
      </c>
      <c r="AC47" s="146" t="str">
        <f>IF(AC46="","",VLOOKUP(AC46,'シフト記号表（勤務時間帯)'!$C$5:$K$36,9,FALSE))</f>
        <v/>
      </c>
      <c r="AD47" s="146" t="str">
        <f>IF(AD46="","",VLOOKUP(AD46,'シフト記号表（勤務時間帯)'!$C$5:$K$36,9,FALSE))</f>
        <v/>
      </c>
      <c r="AE47" s="146" t="str">
        <f>IF(AE46="","",VLOOKUP(AE46,'シフト記号表（勤務時間帯)'!$C$5:$K$36,9,FALSE))</f>
        <v/>
      </c>
      <c r="AF47" s="147" t="str">
        <f>IF(AF46="","",VLOOKUP(AF46,'シフト記号表（勤務時間帯)'!$C$5:$K$36,9,FALSE))</f>
        <v/>
      </c>
      <c r="AG47" s="145" t="str">
        <f>IF(AG46="","",VLOOKUP(AG46,'シフト記号表（勤務時間帯)'!$C$5:$K$36,9,FALSE))</f>
        <v/>
      </c>
      <c r="AH47" s="146" t="str">
        <f>IF(AH46="","",VLOOKUP(AH46,'シフト記号表（勤務時間帯)'!$C$5:$K$36,9,FALSE))</f>
        <v/>
      </c>
      <c r="AI47" s="146" t="str">
        <f>IF(AI46="","",VLOOKUP(AI46,'シフト記号表（勤務時間帯)'!$C$5:$K$36,9,FALSE))</f>
        <v/>
      </c>
      <c r="AJ47" s="146" t="str">
        <f>IF(AJ46="","",VLOOKUP(AJ46,'シフト記号表（勤務時間帯)'!$C$5:$K$36,9,FALSE))</f>
        <v/>
      </c>
      <c r="AK47" s="146" t="str">
        <f>IF(AK46="","",VLOOKUP(AK46,'シフト記号表（勤務時間帯)'!$C$5:$K$36,9,FALSE))</f>
        <v/>
      </c>
      <c r="AL47" s="146" t="str">
        <f>IF(AL46="","",VLOOKUP(AL46,'シフト記号表（勤務時間帯)'!$C$5:$K$36,9,FALSE))</f>
        <v/>
      </c>
      <c r="AM47" s="147" t="str">
        <f>IF(AM46="","",VLOOKUP(AM46,'シフト記号表（勤務時間帯)'!$C$5:$K$36,9,FALSE))</f>
        <v/>
      </c>
      <c r="AN47" s="145" t="str">
        <f>IF(AN46="","",VLOOKUP(AN46,'シフト記号表（勤務時間帯)'!$C$5:$K$36,9,FALSE))</f>
        <v/>
      </c>
      <c r="AO47" s="146" t="str">
        <f>IF(AO46="","",VLOOKUP(AO46,'シフト記号表（勤務時間帯)'!$C$5:$K$36,9,FALSE))</f>
        <v/>
      </c>
      <c r="AP47" s="146" t="str">
        <f>IF(AP46="","",VLOOKUP(AP46,'シフト記号表（勤務時間帯)'!$C$5:$K$36,9,FALSE))</f>
        <v/>
      </c>
      <c r="AQ47" s="146" t="str">
        <f>IF(AQ46="","",VLOOKUP(AQ46,'シフト記号表（勤務時間帯)'!$C$5:$K$36,9,FALSE))</f>
        <v/>
      </c>
      <c r="AR47" s="146" t="str">
        <f>IF(AR46="","",VLOOKUP(AR46,'シフト記号表（勤務時間帯)'!$C$5:$K$36,9,FALSE))</f>
        <v/>
      </c>
      <c r="AS47" s="146" t="str">
        <f>IF(AS46="","",VLOOKUP(AS46,'シフト記号表（勤務時間帯)'!$C$5:$K$36,9,FALSE))</f>
        <v/>
      </c>
      <c r="AT47" s="147" t="str">
        <f>IF(AT46="","",VLOOKUP(AT46,'シフト記号表（勤務時間帯)'!$C$5:$K$36,9,FALSE))</f>
        <v/>
      </c>
      <c r="AU47" s="145" t="str">
        <f>IF(AU46="","",VLOOKUP(AU46,'シフト記号表（勤務時間帯)'!$C$5:$K$36,9,FALSE))</f>
        <v/>
      </c>
      <c r="AV47" s="146" t="str">
        <f>IF(AV46="","",VLOOKUP(AV46,'シフト記号表（勤務時間帯)'!$C$5:$K$36,9,FALSE))</f>
        <v/>
      </c>
      <c r="AW47" s="147" t="str">
        <f>IF(AW46="","",VLOOKUP(AW46,'シフト記号表（勤務時間帯)'!$C$5:$K$36,9,FALSE))</f>
        <v/>
      </c>
      <c r="AX47" s="295">
        <f>IF($BB$3="計画",SUM(S47:AT47),IF($BB$3="実績",SUM(S47:AW47),""))</f>
        <v>0</v>
      </c>
      <c r="AY47" s="296"/>
      <c r="AZ47" s="297">
        <f>IF($BB$3="計画",AX47/4,IF($BB$3="実績",通所介護!AX47/(通所介護!$BB$8/7),""))</f>
        <v>0</v>
      </c>
      <c r="BA47" s="298"/>
      <c r="BB47" s="285"/>
      <c r="BC47" s="276"/>
      <c r="BD47" s="276"/>
      <c r="BE47" s="276"/>
      <c r="BF47" s="277"/>
    </row>
    <row r="48" spans="2:58" ht="20.25" customHeight="1" x14ac:dyDescent="0.4">
      <c r="B48" s="257"/>
      <c r="C48" s="299"/>
      <c r="D48" s="300"/>
      <c r="E48" s="301"/>
      <c r="F48" s="184">
        <f>C47</f>
        <v>0</v>
      </c>
      <c r="G48" s="317"/>
      <c r="H48" s="268"/>
      <c r="I48" s="266"/>
      <c r="J48" s="266"/>
      <c r="K48" s="267"/>
      <c r="L48" s="318"/>
      <c r="M48" s="287"/>
      <c r="N48" s="287"/>
      <c r="O48" s="288"/>
      <c r="P48" s="302" t="s">
        <v>51</v>
      </c>
      <c r="Q48" s="303"/>
      <c r="R48" s="304"/>
      <c r="S48" s="148" t="str">
        <f>IF(S46="","",VLOOKUP(S46,'シフト記号表（勤務時間帯)'!$C$5:$U$36,19,FALSE))</f>
        <v/>
      </c>
      <c r="T48" s="149" t="str">
        <f>IF(T46="","",VLOOKUP(T46,'シフト記号表（勤務時間帯)'!$C$5:$U$36,19,FALSE))</f>
        <v/>
      </c>
      <c r="U48" s="149" t="str">
        <f>IF(U46="","",VLOOKUP(U46,'シフト記号表（勤務時間帯)'!$C$5:$U$36,19,FALSE))</f>
        <v/>
      </c>
      <c r="V48" s="149" t="str">
        <f>IF(V46="","",VLOOKUP(V46,'シフト記号表（勤務時間帯)'!$C$5:$U$36,19,FALSE))</f>
        <v/>
      </c>
      <c r="W48" s="149" t="str">
        <f>IF(W46="","",VLOOKUP(W46,'シフト記号表（勤務時間帯)'!$C$5:$U$36,19,FALSE))</f>
        <v/>
      </c>
      <c r="X48" s="149" t="str">
        <f>IF(X46="","",VLOOKUP(X46,'シフト記号表（勤務時間帯)'!$C$5:$U$36,19,FALSE))</f>
        <v/>
      </c>
      <c r="Y48" s="150" t="str">
        <f>IF(Y46="","",VLOOKUP(Y46,'シフト記号表（勤務時間帯)'!$C$5:$U$36,19,FALSE))</f>
        <v/>
      </c>
      <c r="Z48" s="148" t="str">
        <f>IF(Z46="","",VLOOKUP(Z46,'シフト記号表（勤務時間帯)'!$C$5:$U$36,19,FALSE))</f>
        <v/>
      </c>
      <c r="AA48" s="149" t="str">
        <f>IF(AA46="","",VLOOKUP(AA46,'シフト記号表（勤務時間帯)'!$C$5:$U$36,19,FALSE))</f>
        <v/>
      </c>
      <c r="AB48" s="149" t="str">
        <f>IF(AB46="","",VLOOKUP(AB46,'シフト記号表（勤務時間帯)'!$C$5:$U$36,19,FALSE))</f>
        <v/>
      </c>
      <c r="AC48" s="149" t="str">
        <f>IF(AC46="","",VLOOKUP(AC46,'シフト記号表（勤務時間帯)'!$C$5:$U$36,19,FALSE))</f>
        <v/>
      </c>
      <c r="AD48" s="149" t="str">
        <f>IF(AD46="","",VLOOKUP(AD46,'シフト記号表（勤務時間帯)'!$C$5:$U$36,19,FALSE))</f>
        <v/>
      </c>
      <c r="AE48" s="149" t="str">
        <f>IF(AE46="","",VLOOKUP(AE46,'シフト記号表（勤務時間帯)'!$C$5:$U$36,19,FALSE))</f>
        <v/>
      </c>
      <c r="AF48" s="150" t="str">
        <f>IF(AF46="","",VLOOKUP(AF46,'シフト記号表（勤務時間帯)'!$C$5:$U$36,19,FALSE))</f>
        <v/>
      </c>
      <c r="AG48" s="148" t="str">
        <f>IF(AG46="","",VLOOKUP(AG46,'シフト記号表（勤務時間帯)'!$C$5:$U$36,19,FALSE))</f>
        <v/>
      </c>
      <c r="AH48" s="149" t="str">
        <f>IF(AH46="","",VLOOKUP(AH46,'シフト記号表（勤務時間帯)'!$C$5:$U$36,19,FALSE))</f>
        <v/>
      </c>
      <c r="AI48" s="149" t="str">
        <f>IF(AI46="","",VLOOKUP(AI46,'シフト記号表（勤務時間帯)'!$C$5:$U$36,19,FALSE))</f>
        <v/>
      </c>
      <c r="AJ48" s="149" t="str">
        <f>IF(AJ46="","",VLOOKUP(AJ46,'シフト記号表（勤務時間帯)'!$C$5:$U$36,19,FALSE))</f>
        <v/>
      </c>
      <c r="AK48" s="149" t="str">
        <f>IF(AK46="","",VLOOKUP(AK46,'シフト記号表（勤務時間帯)'!$C$5:$U$36,19,FALSE))</f>
        <v/>
      </c>
      <c r="AL48" s="149" t="str">
        <f>IF(AL46="","",VLOOKUP(AL46,'シフト記号表（勤務時間帯)'!$C$5:$U$36,19,FALSE))</f>
        <v/>
      </c>
      <c r="AM48" s="150" t="str">
        <f>IF(AM46="","",VLOOKUP(AM46,'シフト記号表（勤務時間帯)'!$C$5:$U$36,19,FALSE))</f>
        <v/>
      </c>
      <c r="AN48" s="148" t="str">
        <f>IF(AN46="","",VLOOKUP(AN46,'シフト記号表（勤務時間帯)'!$C$5:$U$36,19,FALSE))</f>
        <v/>
      </c>
      <c r="AO48" s="149" t="str">
        <f>IF(AO46="","",VLOOKUP(AO46,'シフト記号表（勤務時間帯)'!$C$5:$U$36,19,FALSE))</f>
        <v/>
      </c>
      <c r="AP48" s="149" t="str">
        <f>IF(AP46="","",VLOOKUP(AP46,'シフト記号表（勤務時間帯)'!$C$5:$U$36,19,FALSE))</f>
        <v/>
      </c>
      <c r="AQ48" s="149" t="str">
        <f>IF(AQ46="","",VLOOKUP(AQ46,'シフト記号表（勤務時間帯)'!$C$5:$U$36,19,FALSE))</f>
        <v/>
      </c>
      <c r="AR48" s="149" t="str">
        <f>IF(AR46="","",VLOOKUP(AR46,'シフト記号表（勤務時間帯)'!$C$5:$U$36,19,FALSE))</f>
        <v/>
      </c>
      <c r="AS48" s="149" t="str">
        <f>IF(AS46="","",VLOOKUP(AS46,'シフト記号表（勤務時間帯)'!$C$5:$U$36,19,FALSE))</f>
        <v/>
      </c>
      <c r="AT48" s="150" t="str">
        <f>IF(AT46="","",VLOOKUP(AT46,'シフト記号表（勤務時間帯)'!$C$5:$U$36,19,FALSE))</f>
        <v/>
      </c>
      <c r="AU48" s="148" t="str">
        <f>IF(AU46="","",VLOOKUP(AU46,'シフト記号表（勤務時間帯)'!$C$5:$U$36,19,FALSE))</f>
        <v/>
      </c>
      <c r="AV48" s="149" t="str">
        <f>IF(AV46="","",VLOOKUP(AV46,'シフト記号表（勤務時間帯)'!$C$5:$U$36,19,FALSE))</f>
        <v/>
      </c>
      <c r="AW48" s="150" t="str">
        <f>IF(AW46="","",VLOOKUP(AW46,'シフト記号表（勤務時間帯)'!$C$5:$U$36,19,FALSE))</f>
        <v/>
      </c>
      <c r="AX48" s="305">
        <f>IF($BB$3="計画",SUM(S48:AT48),IF($BB$3="実績",SUM(S48:AW48),""))</f>
        <v>0</v>
      </c>
      <c r="AY48" s="306"/>
      <c r="AZ48" s="307">
        <f>IF($BB$3="計画",AX48/4,IF($BB$3="実績",通所介護!AX48/(通所介護!$BB$8/7),""))</f>
        <v>0</v>
      </c>
      <c r="BA48" s="308"/>
      <c r="BB48" s="286"/>
      <c r="BC48" s="287"/>
      <c r="BD48" s="287"/>
      <c r="BE48" s="287"/>
      <c r="BF48" s="288"/>
    </row>
    <row r="49" spans="2:58" ht="20.25" customHeight="1" x14ac:dyDescent="0.4">
      <c r="B49" s="257">
        <f>B46+1</f>
        <v>10</v>
      </c>
      <c r="C49" s="259"/>
      <c r="D49" s="260"/>
      <c r="E49" s="261"/>
      <c r="F49" s="186"/>
      <c r="G49" s="262"/>
      <c r="H49" s="265"/>
      <c r="I49" s="266"/>
      <c r="J49" s="266"/>
      <c r="K49" s="267"/>
      <c r="L49" s="272"/>
      <c r="M49" s="273"/>
      <c r="N49" s="273"/>
      <c r="O49" s="274"/>
      <c r="P49" s="281" t="s">
        <v>50</v>
      </c>
      <c r="Q49" s="282"/>
      <c r="R49" s="283"/>
      <c r="S49" s="187"/>
      <c r="T49" s="188"/>
      <c r="U49" s="188"/>
      <c r="V49" s="188"/>
      <c r="W49" s="188"/>
      <c r="X49" s="188"/>
      <c r="Y49" s="189"/>
      <c r="Z49" s="187"/>
      <c r="AA49" s="188"/>
      <c r="AB49" s="188"/>
      <c r="AC49" s="188"/>
      <c r="AD49" s="188"/>
      <c r="AE49" s="188"/>
      <c r="AF49" s="189"/>
      <c r="AG49" s="187"/>
      <c r="AH49" s="188"/>
      <c r="AI49" s="188"/>
      <c r="AJ49" s="188"/>
      <c r="AK49" s="188"/>
      <c r="AL49" s="188"/>
      <c r="AM49" s="189"/>
      <c r="AN49" s="187"/>
      <c r="AO49" s="188"/>
      <c r="AP49" s="188"/>
      <c r="AQ49" s="188"/>
      <c r="AR49" s="188"/>
      <c r="AS49" s="188"/>
      <c r="AT49" s="189"/>
      <c r="AU49" s="187"/>
      <c r="AV49" s="188"/>
      <c r="AW49" s="189"/>
      <c r="AX49" s="309"/>
      <c r="AY49" s="310"/>
      <c r="AZ49" s="311"/>
      <c r="BA49" s="312"/>
      <c r="BB49" s="284"/>
      <c r="BC49" s="273"/>
      <c r="BD49" s="273"/>
      <c r="BE49" s="273"/>
      <c r="BF49" s="274"/>
    </row>
    <row r="50" spans="2:58" ht="20.25" customHeight="1" x14ac:dyDescent="0.4">
      <c r="B50" s="257"/>
      <c r="C50" s="289"/>
      <c r="D50" s="290"/>
      <c r="E50" s="291"/>
      <c r="F50" s="184"/>
      <c r="G50" s="263"/>
      <c r="H50" s="268"/>
      <c r="I50" s="266"/>
      <c r="J50" s="266"/>
      <c r="K50" s="267"/>
      <c r="L50" s="275"/>
      <c r="M50" s="276"/>
      <c r="N50" s="276"/>
      <c r="O50" s="277"/>
      <c r="P50" s="292" t="s">
        <v>15</v>
      </c>
      <c r="Q50" s="293"/>
      <c r="R50" s="294"/>
      <c r="S50" s="145" t="str">
        <f>IF(S49="","",VLOOKUP(S49,'シフト記号表（勤務時間帯)'!$C$5:$K$36,9,FALSE))</f>
        <v/>
      </c>
      <c r="T50" s="146" t="str">
        <f>IF(T49="","",VLOOKUP(T49,'シフト記号表（勤務時間帯)'!$C$5:$K$36,9,FALSE))</f>
        <v/>
      </c>
      <c r="U50" s="146" t="str">
        <f>IF(U49="","",VLOOKUP(U49,'シフト記号表（勤務時間帯)'!$C$5:$K$36,9,FALSE))</f>
        <v/>
      </c>
      <c r="V50" s="146" t="str">
        <f>IF(V49="","",VLOOKUP(V49,'シフト記号表（勤務時間帯)'!$C$5:$K$36,9,FALSE))</f>
        <v/>
      </c>
      <c r="W50" s="146" t="str">
        <f>IF(W49="","",VLOOKUP(W49,'シフト記号表（勤務時間帯)'!$C$5:$K$36,9,FALSE))</f>
        <v/>
      </c>
      <c r="X50" s="146" t="str">
        <f>IF(X49="","",VLOOKUP(X49,'シフト記号表（勤務時間帯)'!$C$5:$K$36,9,FALSE))</f>
        <v/>
      </c>
      <c r="Y50" s="147" t="str">
        <f>IF(Y49="","",VLOOKUP(Y49,'シフト記号表（勤務時間帯)'!$C$5:$K$36,9,FALSE))</f>
        <v/>
      </c>
      <c r="Z50" s="145" t="str">
        <f>IF(Z49="","",VLOOKUP(Z49,'シフト記号表（勤務時間帯)'!$C$5:$K$36,9,FALSE))</f>
        <v/>
      </c>
      <c r="AA50" s="146" t="str">
        <f>IF(AA49="","",VLOOKUP(AA49,'シフト記号表（勤務時間帯)'!$C$5:$K$36,9,FALSE))</f>
        <v/>
      </c>
      <c r="AB50" s="146" t="str">
        <f>IF(AB49="","",VLOOKUP(AB49,'シフト記号表（勤務時間帯)'!$C$5:$K$36,9,FALSE))</f>
        <v/>
      </c>
      <c r="AC50" s="146" t="str">
        <f>IF(AC49="","",VLOOKUP(AC49,'シフト記号表（勤務時間帯)'!$C$5:$K$36,9,FALSE))</f>
        <v/>
      </c>
      <c r="AD50" s="146" t="str">
        <f>IF(AD49="","",VLOOKUP(AD49,'シフト記号表（勤務時間帯)'!$C$5:$K$36,9,FALSE))</f>
        <v/>
      </c>
      <c r="AE50" s="146" t="str">
        <f>IF(AE49="","",VLOOKUP(AE49,'シフト記号表（勤務時間帯)'!$C$5:$K$36,9,FALSE))</f>
        <v/>
      </c>
      <c r="AF50" s="147" t="str">
        <f>IF(AF49="","",VLOOKUP(AF49,'シフト記号表（勤務時間帯)'!$C$5:$K$36,9,FALSE))</f>
        <v/>
      </c>
      <c r="AG50" s="145" t="str">
        <f>IF(AG49="","",VLOOKUP(AG49,'シフト記号表（勤務時間帯)'!$C$5:$K$36,9,FALSE))</f>
        <v/>
      </c>
      <c r="AH50" s="146" t="str">
        <f>IF(AH49="","",VLOOKUP(AH49,'シフト記号表（勤務時間帯)'!$C$5:$K$36,9,FALSE))</f>
        <v/>
      </c>
      <c r="AI50" s="146" t="str">
        <f>IF(AI49="","",VLOOKUP(AI49,'シフト記号表（勤務時間帯)'!$C$5:$K$36,9,FALSE))</f>
        <v/>
      </c>
      <c r="AJ50" s="146" t="str">
        <f>IF(AJ49="","",VLOOKUP(AJ49,'シフト記号表（勤務時間帯)'!$C$5:$K$36,9,FALSE))</f>
        <v/>
      </c>
      <c r="AK50" s="146" t="str">
        <f>IF(AK49="","",VLOOKUP(AK49,'シフト記号表（勤務時間帯)'!$C$5:$K$36,9,FALSE))</f>
        <v/>
      </c>
      <c r="AL50" s="146" t="str">
        <f>IF(AL49="","",VLOOKUP(AL49,'シフト記号表（勤務時間帯)'!$C$5:$K$36,9,FALSE))</f>
        <v/>
      </c>
      <c r="AM50" s="147" t="str">
        <f>IF(AM49="","",VLOOKUP(AM49,'シフト記号表（勤務時間帯)'!$C$5:$K$36,9,FALSE))</f>
        <v/>
      </c>
      <c r="AN50" s="145" t="str">
        <f>IF(AN49="","",VLOOKUP(AN49,'シフト記号表（勤務時間帯)'!$C$5:$K$36,9,FALSE))</f>
        <v/>
      </c>
      <c r="AO50" s="146" t="str">
        <f>IF(AO49="","",VLOOKUP(AO49,'シフト記号表（勤務時間帯)'!$C$5:$K$36,9,FALSE))</f>
        <v/>
      </c>
      <c r="AP50" s="146" t="str">
        <f>IF(AP49="","",VLOOKUP(AP49,'シフト記号表（勤務時間帯)'!$C$5:$K$36,9,FALSE))</f>
        <v/>
      </c>
      <c r="AQ50" s="146" t="str">
        <f>IF(AQ49="","",VLOOKUP(AQ49,'シフト記号表（勤務時間帯)'!$C$5:$K$36,9,FALSE))</f>
        <v/>
      </c>
      <c r="AR50" s="146" t="str">
        <f>IF(AR49="","",VLOOKUP(AR49,'シフト記号表（勤務時間帯)'!$C$5:$K$36,9,FALSE))</f>
        <v/>
      </c>
      <c r="AS50" s="146" t="str">
        <f>IF(AS49="","",VLOOKUP(AS49,'シフト記号表（勤務時間帯)'!$C$5:$K$36,9,FALSE))</f>
        <v/>
      </c>
      <c r="AT50" s="147" t="str">
        <f>IF(AT49="","",VLOOKUP(AT49,'シフト記号表（勤務時間帯)'!$C$5:$K$36,9,FALSE))</f>
        <v/>
      </c>
      <c r="AU50" s="145" t="str">
        <f>IF(AU49="","",VLOOKUP(AU49,'シフト記号表（勤務時間帯)'!$C$5:$K$36,9,FALSE))</f>
        <v/>
      </c>
      <c r="AV50" s="146" t="str">
        <f>IF(AV49="","",VLOOKUP(AV49,'シフト記号表（勤務時間帯)'!$C$5:$K$36,9,FALSE))</f>
        <v/>
      </c>
      <c r="AW50" s="147" t="str">
        <f>IF(AW49="","",VLOOKUP(AW49,'シフト記号表（勤務時間帯)'!$C$5:$K$36,9,FALSE))</f>
        <v/>
      </c>
      <c r="AX50" s="295">
        <f>IF($BB$3="計画",SUM(S50:AT50),IF($BB$3="実績",SUM(S50:AW50),""))</f>
        <v>0</v>
      </c>
      <c r="AY50" s="296"/>
      <c r="AZ50" s="297">
        <f>IF($BB$3="計画",AX50/4,IF($BB$3="実績",通所介護!AX50/(通所介護!$BB$8/7),""))</f>
        <v>0</v>
      </c>
      <c r="BA50" s="298"/>
      <c r="BB50" s="285"/>
      <c r="BC50" s="276"/>
      <c r="BD50" s="276"/>
      <c r="BE50" s="276"/>
      <c r="BF50" s="277"/>
    </row>
    <row r="51" spans="2:58" ht="20.25" customHeight="1" x14ac:dyDescent="0.4">
      <c r="B51" s="257"/>
      <c r="C51" s="299"/>
      <c r="D51" s="300"/>
      <c r="E51" s="301"/>
      <c r="F51" s="184">
        <f>C50</f>
        <v>0</v>
      </c>
      <c r="G51" s="317"/>
      <c r="H51" s="268"/>
      <c r="I51" s="266"/>
      <c r="J51" s="266"/>
      <c r="K51" s="267"/>
      <c r="L51" s="318"/>
      <c r="M51" s="287"/>
      <c r="N51" s="287"/>
      <c r="O51" s="288"/>
      <c r="P51" s="302" t="s">
        <v>51</v>
      </c>
      <c r="Q51" s="303"/>
      <c r="R51" s="304"/>
      <c r="S51" s="148" t="str">
        <f>IF(S49="","",VLOOKUP(S49,'シフト記号表（勤務時間帯)'!$C$5:$U$36,19,FALSE))</f>
        <v/>
      </c>
      <c r="T51" s="149" t="str">
        <f>IF(T49="","",VLOOKUP(T49,'シフト記号表（勤務時間帯)'!$C$5:$U$36,19,FALSE))</f>
        <v/>
      </c>
      <c r="U51" s="149" t="str">
        <f>IF(U49="","",VLOOKUP(U49,'シフト記号表（勤務時間帯)'!$C$5:$U$36,19,FALSE))</f>
        <v/>
      </c>
      <c r="V51" s="149" t="str">
        <f>IF(V49="","",VLOOKUP(V49,'シフト記号表（勤務時間帯)'!$C$5:$U$36,19,FALSE))</f>
        <v/>
      </c>
      <c r="W51" s="149" t="str">
        <f>IF(W49="","",VLOOKUP(W49,'シフト記号表（勤務時間帯)'!$C$5:$U$36,19,FALSE))</f>
        <v/>
      </c>
      <c r="X51" s="149" t="str">
        <f>IF(X49="","",VLOOKUP(X49,'シフト記号表（勤務時間帯)'!$C$5:$U$36,19,FALSE))</f>
        <v/>
      </c>
      <c r="Y51" s="150" t="str">
        <f>IF(Y49="","",VLOOKUP(Y49,'シフト記号表（勤務時間帯)'!$C$5:$U$36,19,FALSE))</f>
        <v/>
      </c>
      <c r="Z51" s="148" t="str">
        <f>IF(Z49="","",VLOOKUP(Z49,'シフト記号表（勤務時間帯)'!$C$5:$U$36,19,FALSE))</f>
        <v/>
      </c>
      <c r="AA51" s="149" t="str">
        <f>IF(AA49="","",VLOOKUP(AA49,'シフト記号表（勤務時間帯)'!$C$5:$U$36,19,FALSE))</f>
        <v/>
      </c>
      <c r="AB51" s="149" t="str">
        <f>IF(AB49="","",VLOOKUP(AB49,'シフト記号表（勤務時間帯)'!$C$5:$U$36,19,FALSE))</f>
        <v/>
      </c>
      <c r="AC51" s="149" t="str">
        <f>IF(AC49="","",VLOOKUP(AC49,'シフト記号表（勤務時間帯)'!$C$5:$U$36,19,FALSE))</f>
        <v/>
      </c>
      <c r="AD51" s="149" t="str">
        <f>IF(AD49="","",VLOOKUP(AD49,'シフト記号表（勤務時間帯)'!$C$5:$U$36,19,FALSE))</f>
        <v/>
      </c>
      <c r="AE51" s="149" t="str">
        <f>IF(AE49="","",VLOOKUP(AE49,'シフト記号表（勤務時間帯)'!$C$5:$U$36,19,FALSE))</f>
        <v/>
      </c>
      <c r="AF51" s="150" t="str">
        <f>IF(AF49="","",VLOOKUP(AF49,'シフト記号表（勤務時間帯)'!$C$5:$U$36,19,FALSE))</f>
        <v/>
      </c>
      <c r="AG51" s="148" t="str">
        <f>IF(AG49="","",VLOOKUP(AG49,'シフト記号表（勤務時間帯)'!$C$5:$U$36,19,FALSE))</f>
        <v/>
      </c>
      <c r="AH51" s="149" t="str">
        <f>IF(AH49="","",VLOOKUP(AH49,'シフト記号表（勤務時間帯)'!$C$5:$U$36,19,FALSE))</f>
        <v/>
      </c>
      <c r="AI51" s="149" t="str">
        <f>IF(AI49="","",VLOOKUP(AI49,'シフト記号表（勤務時間帯)'!$C$5:$U$36,19,FALSE))</f>
        <v/>
      </c>
      <c r="AJ51" s="149" t="str">
        <f>IF(AJ49="","",VLOOKUP(AJ49,'シフト記号表（勤務時間帯)'!$C$5:$U$36,19,FALSE))</f>
        <v/>
      </c>
      <c r="AK51" s="149" t="str">
        <f>IF(AK49="","",VLOOKUP(AK49,'シフト記号表（勤務時間帯)'!$C$5:$U$36,19,FALSE))</f>
        <v/>
      </c>
      <c r="AL51" s="149" t="str">
        <f>IF(AL49="","",VLOOKUP(AL49,'シフト記号表（勤務時間帯)'!$C$5:$U$36,19,FALSE))</f>
        <v/>
      </c>
      <c r="AM51" s="150" t="str">
        <f>IF(AM49="","",VLOOKUP(AM49,'シフト記号表（勤務時間帯)'!$C$5:$U$36,19,FALSE))</f>
        <v/>
      </c>
      <c r="AN51" s="148" t="str">
        <f>IF(AN49="","",VLOOKUP(AN49,'シフト記号表（勤務時間帯)'!$C$5:$U$36,19,FALSE))</f>
        <v/>
      </c>
      <c r="AO51" s="149" t="str">
        <f>IF(AO49="","",VLOOKUP(AO49,'シフト記号表（勤務時間帯)'!$C$5:$U$36,19,FALSE))</f>
        <v/>
      </c>
      <c r="AP51" s="149" t="str">
        <f>IF(AP49="","",VLOOKUP(AP49,'シフト記号表（勤務時間帯)'!$C$5:$U$36,19,FALSE))</f>
        <v/>
      </c>
      <c r="AQ51" s="149" t="str">
        <f>IF(AQ49="","",VLOOKUP(AQ49,'シフト記号表（勤務時間帯)'!$C$5:$U$36,19,FALSE))</f>
        <v/>
      </c>
      <c r="AR51" s="149" t="str">
        <f>IF(AR49="","",VLOOKUP(AR49,'シフト記号表（勤務時間帯)'!$C$5:$U$36,19,FALSE))</f>
        <v/>
      </c>
      <c r="AS51" s="149" t="str">
        <f>IF(AS49="","",VLOOKUP(AS49,'シフト記号表（勤務時間帯)'!$C$5:$U$36,19,FALSE))</f>
        <v/>
      </c>
      <c r="AT51" s="150" t="str">
        <f>IF(AT49="","",VLOOKUP(AT49,'シフト記号表（勤務時間帯)'!$C$5:$U$36,19,FALSE))</f>
        <v/>
      </c>
      <c r="AU51" s="148" t="str">
        <f>IF(AU49="","",VLOOKUP(AU49,'シフト記号表（勤務時間帯)'!$C$5:$U$36,19,FALSE))</f>
        <v/>
      </c>
      <c r="AV51" s="149" t="str">
        <f>IF(AV49="","",VLOOKUP(AV49,'シフト記号表（勤務時間帯)'!$C$5:$U$36,19,FALSE))</f>
        <v/>
      </c>
      <c r="AW51" s="150" t="str">
        <f>IF(AW49="","",VLOOKUP(AW49,'シフト記号表（勤務時間帯)'!$C$5:$U$36,19,FALSE))</f>
        <v/>
      </c>
      <c r="AX51" s="305">
        <f>IF($BB$3="計画",SUM(S51:AT51),IF($BB$3="実績",SUM(S51:AW51),""))</f>
        <v>0</v>
      </c>
      <c r="AY51" s="306"/>
      <c r="AZ51" s="307">
        <f>IF($BB$3="計画",AX51/4,IF($BB$3="実績",通所介護!AX51/(通所介護!$BB$8/7),""))</f>
        <v>0</v>
      </c>
      <c r="BA51" s="308"/>
      <c r="BB51" s="286"/>
      <c r="BC51" s="287"/>
      <c r="BD51" s="287"/>
      <c r="BE51" s="287"/>
      <c r="BF51" s="288"/>
    </row>
    <row r="52" spans="2:58" ht="20.25" customHeight="1" x14ac:dyDescent="0.4">
      <c r="B52" s="257">
        <f>B49+1</f>
        <v>11</v>
      </c>
      <c r="C52" s="259"/>
      <c r="D52" s="260"/>
      <c r="E52" s="261"/>
      <c r="F52" s="186"/>
      <c r="G52" s="262"/>
      <c r="H52" s="265"/>
      <c r="I52" s="266"/>
      <c r="J52" s="266"/>
      <c r="K52" s="267"/>
      <c r="L52" s="272"/>
      <c r="M52" s="273"/>
      <c r="N52" s="273"/>
      <c r="O52" s="274"/>
      <c r="P52" s="281" t="s">
        <v>50</v>
      </c>
      <c r="Q52" s="282"/>
      <c r="R52" s="283"/>
      <c r="S52" s="187"/>
      <c r="T52" s="188"/>
      <c r="U52" s="188"/>
      <c r="V52" s="188"/>
      <c r="W52" s="188"/>
      <c r="X52" s="188"/>
      <c r="Y52" s="189"/>
      <c r="Z52" s="187"/>
      <c r="AA52" s="188"/>
      <c r="AB52" s="188"/>
      <c r="AC52" s="188"/>
      <c r="AD52" s="188"/>
      <c r="AE52" s="188"/>
      <c r="AF52" s="189"/>
      <c r="AG52" s="187"/>
      <c r="AH52" s="188"/>
      <c r="AI52" s="188"/>
      <c r="AJ52" s="188"/>
      <c r="AK52" s="188"/>
      <c r="AL52" s="188"/>
      <c r="AM52" s="189"/>
      <c r="AN52" s="187"/>
      <c r="AO52" s="188"/>
      <c r="AP52" s="188"/>
      <c r="AQ52" s="188"/>
      <c r="AR52" s="188"/>
      <c r="AS52" s="188"/>
      <c r="AT52" s="189"/>
      <c r="AU52" s="187"/>
      <c r="AV52" s="188"/>
      <c r="AW52" s="189"/>
      <c r="AX52" s="309"/>
      <c r="AY52" s="310"/>
      <c r="AZ52" s="311"/>
      <c r="BA52" s="312"/>
      <c r="BB52" s="284"/>
      <c r="BC52" s="273"/>
      <c r="BD52" s="273"/>
      <c r="BE52" s="273"/>
      <c r="BF52" s="274"/>
    </row>
    <row r="53" spans="2:58" ht="20.25" customHeight="1" x14ac:dyDescent="0.4">
      <c r="B53" s="257"/>
      <c r="C53" s="289"/>
      <c r="D53" s="290"/>
      <c r="E53" s="291"/>
      <c r="F53" s="184"/>
      <c r="G53" s="263"/>
      <c r="H53" s="268"/>
      <c r="I53" s="266"/>
      <c r="J53" s="266"/>
      <c r="K53" s="267"/>
      <c r="L53" s="275"/>
      <c r="M53" s="276"/>
      <c r="N53" s="276"/>
      <c r="O53" s="277"/>
      <c r="P53" s="292" t="s">
        <v>15</v>
      </c>
      <c r="Q53" s="293"/>
      <c r="R53" s="294"/>
      <c r="S53" s="145" t="str">
        <f>IF(S52="","",VLOOKUP(S52,'シフト記号表（勤務時間帯)'!$C$5:$K$36,9,FALSE))</f>
        <v/>
      </c>
      <c r="T53" s="146" t="str">
        <f>IF(T52="","",VLOOKUP(T52,'シフト記号表（勤務時間帯)'!$C$5:$K$36,9,FALSE))</f>
        <v/>
      </c>
      <c r="U53" s="146" t="str">
        <f>IF(U52="","",VLOOKUP(U52,'シフト記号表（勤務時間帯)'!$C$5:$K$36,9,FALSE))</f>
        <v/>
      </c>
      <c r="V53" s="146" t="str">
        <f>IF(V52="","",VLOOKUP(V52,'シフト記号表（勤務時間帯)'!$C$5:$K$36,9,FALSE))</f>
        <v/>
      </c>
      <c r="W53" s="146" t="str">
        <f>IF(W52="","",VLOOKUP(W52,'シフト記号表（勤務時間帯)'!$C$5:$K$36,9,FALSE))</f>
        <v/>
      </c>
      <c r="X53" s="146" t="str">
        <f>IF(X52="","",VLOOKUP(X52,'シフト記号表（勤務時間帯)'!$C$5:$K$36,9,FALSE))</f>
        <v/>
      </c>
      <c r="Y53" s="147" t="str">
        <f>IF(Y52="","",VLOOKUP(Y52,'シフト記号表（勤務時間帯)'!$C$5:$K$36,9,FALSE))</f>
        <v/>
      </c>
      <c r="Z53" s="145" t="str">
        <f>IF(Z52="","",VLOOKUP(Z52,'シフト記号表（勤務時間帯)'!$C$5:$K$36,9,FALSE))</f>
        <v/>
      </c>
      <c r="AA53" s="146" t="str">
        <f>IF(AA52="","",VLOOKUP(AA52,'シフト記号表（勤務時間帯)'!$C$5:$K$36,9,FALSE))</f>
        <v/>
      </c>
      <c r="AB53" s="146" t="str">
        <f>IF(AB52="","",VLOOKUP(AB52,'シフト記号表（勤務時間帯)'!$C$5:$K$36,9,FALSE))</f>
        <v/>
      </c>
      <c r="AC53" s="146" t="str">
        <f>IF(AC52="","",VLOOKUP(AC52,'シフト記号表（勤務時間帯)'!$C$5:$K$36,9,FALSE))</f>
        <v/>
      </c>
      <c r="AD53" s="146" t="str">
        <f>IF(AD52="","",VLOOKUP(AD52,'シフト記号表（勤務時間帯)'!$C$5:$K$36,9,FALSE))</f>
        <v/>
      </c>
      <c r="AE53" s="146" t="str">
        <f>IF(AE52="","",VLOOKUP(AE52,'シフト記号表（勤務時間帯)'!$C$5:$K$36,9,FALSE))</f>
        <v/>
      </c>
      <c r="AF53" s="147" t="str">
        <f>IF(AF52="","",VLOOKUP(AF52,'シフト記号表（勤務時間帯)'!$C$5:$K$36,9,FALSE))</f>
        <v/>
      </c>
      <c r="AG53" s="145" t="str">
        <f>IF(AG52="","",VLOOKUP(AG52,'シフト記号表（勤務時間帯)'!$C$5:$K$36,9,FALSE))</f>
        <v/>
      </c>
      <c r="AH53" s="146" t="str">
        <f>IF(AH52="","",VLOOKUP(AH52,'シフト記号表（勤務時間帯)'!$C$5:$K$36,9,FALSE))</f>
        <v/>
      </c>
      <c r="AI53" s="146" t="str">
        <f>IF(AI52="","",VLOOKUP(AI52,'シフト記号表（勤務時間帯)'!$C$5:$K$36,9,FALSE))</f>
        <v/>
      </c>
      <c r="AJ53" s="146" t="str">
        <f>IF(AJ52="","",VLOOKUP(AJ52,'シフト記号表（勤務時間帯)'!$C$5:$K$36,9,FALSE))</f>
        <v/>
      </c>
      <c r="AK53" s="146" t="str">
        <f>IF(AK52="","",VLOOKUP(AK52,'シフト記号表（勤務時間帯)'!$C$5:$K$36,9,FALSE))</f>
        <v/>
      </c>
      <c r="AL53" s="146" t="str">
        <f>IF(AL52="","",VLOOKUP(AL52,'シフト記号表（勤務時間帯)'!$C$5:$K$36,9,FALSE))</f>
        <v/>
      </c>
      <c r="AM53" s="147" t="str">
        <f>IF(AM52="","",VLOOKUP(AM52,'シフト記号表（勤務時間帯)'!$C$5:$K$36,9,FALSE))</f>
        <v/>
      </c>
      <c r="AN53" s="145" t="str">
        <f>IF(AN52="","",VLOOKUP(AN52,'シフト記号表（勤務時間帯)'!$C$5:$K$36,9,FALSE))</f>
        <v/>
      </c>
      <c r="AO53" s="146" t="str">
        <f>IF(AO52="","",VLOOKUP(AO52,'シフト記号表（勤務時間帯)'!$C$5:$K$36,9,FALSE))</f>
        <v/>
      </c>
      <c r="AP53" s="146" t="str">
        <f>IF(AP52="","",VLOOKUP(AP52,'シフト記号表（勤務時間帯)'!$C$5:$K$36,9,FALSE))</f>
        <v/>
      </c>
      <c r="AQ53" s="146" t="str">
        <f>IF(AQ52="","",VLOOKUP(AQ52,'シフト記号表（勤務時間帯)'!$C$5:$K$36,9,FALSE))</f>
        <v/>
      </c>
      <c r="AR53" s="146" t="str">
        <f>IF(AR52="","",VLOOKUP(AR52,'シフト記号表（勤務時間帯)'!$C$5:$K$36,9,FALSE))</f>
        <v/>
      </c>
      <c r="AS53" s="146" t="str">
        <f>IF(AS52="","",VLOOKUP(AS52,'シフト記号表（勤務時間帯)'!$C$5:$K$36,9,FALSE))</f>
        <v/>
      </c>
      <c r="AT53" s="147" t="str">
        <f>IF(AT52="","",VLOOKUP(AT52,'シフト記号表（勤務時間帯)'!$C$5:$K$36,9,FALSE))</f>
        <v/>
      </c>
      <c r="AU53" s="145" t="str">
        <f>IF(AU52="","",VLOOKUP(AU52,'シフト記号表（勤務時間帯)'!$C$5:$K$36,9,FALSE))</f>
        <v/>
      </c>
      <c r="AV53" s="146" t="str">
        <f>IF(AV52="","",VLOOKUP(AV52,'シフト記号表（勤務時間帯)'!$C$5:$K$36,9,FALSE))</f>
        <v/>
      </c>
      <c r="AW53" s="147" t="str">
        <f>IF(AW52="","",VLOOKUP(AW52,'シフト記号表（勤務時間帯)'!$C$5:$K$36,9,FALSE))</f>
        <v/>
      </c>
      <c r="AX53" s="295">
        <f>IF($BB$3="計画",SUM(S53:AT53),IF($BB$3="実績",SUM(S53:AW53),""))</f>
        <v>0</v>
      </c>
      <c r="AY53" s="296"/>
      <c r="AZ53" s="297">
        <f>IF($BB$3="計画",AX53/4,IF($BB$3="実績",通所介護!AX53/(通所介護!$BB$8/7),""))</f>
        <v>0</v>
      </c>
      <c r="BA53" s="298"/>
      <c r="BB53" s="285"/>
      <c r="BC53" s="276"/>
      <c r="BD53" s="276"/>
      <c r="BE53" s="276"/>
      <c r="BF53" s="277"/>
    </row>
    <row r="54" spans="2:58" ht="20.25" customHeight="1" x14ac:dyDescent="0.4">
      <c r="B54" s="257"/>
      <c r="C54" s="299"/>
      <c r="D54" s="300"/>
      <c r="E54" s="301"/>
      <c r="F54" s="184">
        <f>C53</f>
        <v>0</v>
      </c>
      <c r="G54" s="317"/>
      <c r="H54" s="268"/>
      <c r="I54" s="266"/>
      <c r="J54" s="266"/>
      <c r="K54" s="267"/>
      <c r="L54" s="318"/>
      <c r="M54" s="287"/>
      <c r="N54" s="287"/>
      <c r="O54" s="288"/>
      <c r="P54" s="302" t="s">
        <v>51</v>
      </c>
      <c r="Q54" s="303"/>
      <c r="R54" s="304"/>
      <c r="S54" s="148" t="str">
        <f>IF(S52="","",VLOOKUP(S52,'シフト記号表（勤務時間帯)'!$C$5:$U$36,19,FALSE))</f>
        <v/>
      </c>
      <c r="T54" s="149" t="str">
        <f>IF(T52="","",VLOOKUP(T52,'シフト記号表（勤務時間帯)'!$C$5:$U$36,19,FALSE))</f>
        <v/>
      </c>
      <c r="U54" s="149" t="str">
        <f>IF(U52="","",VLOOKUP(U52,'シフト記号表（勤務時間帯)'!$C$5:$U$36,19,FALSE))</f>
        <v/>
      </c>
      <c r="V54" s="149" t="str">
        <f>IF(V52="","",VLOOKUP(V52,'シフト記号表（勤務時間帯)'!$C$5:$U$36,19,FALSE))</f>
        <v/>
      </c>
      <c r="W54" s="149" t="str">
        <f>IF(W52="","",VLOOKUP(W52,'シフト記号表（勤務時間帯)'!$C$5:$U$36,19,FALSE))</f>
        <v/>
      </c>
      <c r="X54" s="149" t="str">
        <f>IF(X52="","",VLOOKUP(X52,'シフト記号表（勤務時間帯)'!$C$5:$U$36,19,FALSE))</f>
        <v/>
      </c>
      <c r="Y54" s="150" t="str">
        <f>IF(Y52="","",VLOOKUP(Y52,'シフト記号表（勤務時間帯)'!$C$5:$U$36,19,FALSE))</f>
        <v/>
      </c>
      <c r="Z54" s="148" t="str">
        <f>IF(Z52="","",VLOOKUP(Z52,'シフト記号表（勤務時間帯)'!$C$5:$U$36,19,FALSE))</f>
        <v/>
      </c>
      <c r="AA54" s="149" t="str">
        <f>IF(AA52="","",VLOOKUP(AA52,'シフト記号表（勤務時間帯)'!$C$5:$U$36,19,FALSE))</f>
        <v/>
      </c>
      <c r="AB54" s="149" t="str">
        <f>IF(AB52="","",VLOOKUP(AB52,'シフト記号表（勤務時間帯)'!$C$5:$U$36,19,FALSE))</f>
        <v/>
      </c>
      <c r="AC54" s="149" t="str">
        <f>IF(AC52="","",VLOOKUP(AC52,'シフト記号表（勤務時間帯)'!$C$5:$U$36,19,FALSE))</f>
        <v/>
      </c>
      <c r="AD54" s="149" t="str">
        <f>IF(AD52="","",VLOOKUP(AD52,'シフト記号表（勤務時間帯)'!$C$5:$U$36,19,FALSE))</f>
        <v/>
      </c>
      <c r="AE54" s="149" t="str">
        <f>IF(AE52="","",VLOOKUP(AE52,'シフト記号表（勤務時間帯)'!$C$5:$U$36,19,FALSE))</f>
        <v/>
      </c>
      <c r="AF54" s="150" t="str">
        <f>IF(AF52="","",VLOOKUP(AF52,'シフト記号表（勤務時間帯)'!$C$5:$U$36,19,FALSE))</f>
        <v/>
      </c>
      <c r="AG54" s="148" t="str">
        <f>IF(AG52="","",VLOOKUP(AG52,'シフト記号表（勤務時間帯)'!$C$5:$U$36,19,FALSE))</f>
        <v/>
      </c>
      <c r="AH54" s="149" t="str">
        <f>IF(AH52="","",VLOOKUP(AH52,'シフト記号表（勤務時間帯)'!$C$5:$U$36,19,FALSE))</f>
        <v/>
      </c>
      <c r="AI54" s="149" t="str">
        <f>IF(AI52="","",VLOOKUP(AI52,'シフト記号表（勤務時間帯)'!$C$5:$U$36,19,FALSE))</f>
        <v/>
      </c>
      <c r="AJ54" s="149" t="str">
        <f>IF(AJ52="","",VLOOKUP(AJ52,'シフト記号表（勤務時間帯)'!$C$5:$U$36,19,FALSE))</f>
        <v/>
      </c>
      <c r="AK54" s="149" t="str">
        <f>IF(AK52="","",VLOOKUP(AK52,'シフト記号表（勤務時間帯)'!$C$5:$U$36,19,FALSE))</f>
        <v/>
      </c>
      <c r="AL54" s="149" t="str">
        <f>IF(AL52="","",VLOOKUP(AL52,'シフト記号表（勤務時間帯)'!$C$5:$U$36,19,FALSE))</f>
        <v/>
      </c>
      <c r="AM54" s="150" t="str">
        <f>IF(AM52="","",VLOOKUP(AM52,'シフト記号表（勤務時間帯)'!$C$5:$U$36,19,FALSE))</f>
        <v/>
      </c>
      <c r="AN54" s="148" t="str">
        <f>IF(AN52="","",VLOOKUP(AN52,'シフト記号表（勤務時間帯)'!$C$5:$U$36,19,FALSE))</f>
        <v/>
      </c>
      <c r="AO54" s="149" t="str">
        <f>IF(AO52="","",VLOOKUP(AO52,'シフト記号表（勤務時間帯)'!$C$5:$U$36,19,FALSE))</f>
        <v/>
      </c>
      <c r="AP54" s="149" t="str">
        <f>IF(AP52="","",VLOOKUP(AP52,'シフト記号表（勤務時間帯)'!$C$5:$U$36,19,FALSE))</f>
        <v/>
      </c>
      <c r="AQ54" s="149" t="str">
        <f>IF(AQ52="","",VLOOKUP(AQ52,'シフト記号表（勤務時間帯)'!$C$5:$U$36,19,FALSE))</f>
        <v/>
      </c>
      <c r="AR54" s="149" t="str">
        <f>IF(AR52="","",VLOOKUP(AR52,'シフト記号表（勤務時間帯)'!$C$5:$U$36,19,FALSE))</f>
        <v/>
      </c>
      <c r="AS54" s="149" t="str">
        <f>IF(AS52="","",VLOOKUP(AS52,'シフト記号表（勤務時間帯)'!$C$5:$U$36,19,FALSE))</f>
        <v/>
      </c>
      <c r="AT54" s="150" t="str">
        <f>IF(AT52="","",VLOOKUP(AT52,'シフト記号表（勤務時間帯)'!$C$5:$U$36,19,FALSE))</f>
        <v/>
      </c>
      <c r="AU54" s="148" t="str">
        <f>IF(AU52="","",VLOOKUP(AU52,'シフト記号表（勤務時間帯)'!$C$5:$U$36,19,FALSE))</f>
        <v/>
      </c>
      <c r="AV54" s="149" t="str">
        <f>IF(AV52="","",VLOOKUP(AV52,'シフト記号表（勤務時間帯)'!$C$5:$U$36,19,FALSE))</f>
        <v/>
      </c>
      <c r="AW54" s="150" t="str">
        <f>IF(AW52="","",VLOOKUP(AW52,'シフト記号表（勤務時間帯)'!$C$5:$U$36,19,FALSE))</f>
        <v/>
      </c>
      <c r="AX54" s="305">
        <f>IF($BB$3="計画",SUM(S54:AT54),IF($BB$3="実績",SUM(S54:AW54),""))</f>
        <v>0</v>
      </c>
      <c r="AY54" s="306"/>
      <c r="AZ54" s="307">
        <f>IF($BB$3="計画",AX54/4,IF($BB$3="実績",通所介護!AX54/(通所介護!$BB$8/7),""))</f>
        <v>0</v>
      </c>
      <c r="BA54" s="308"/>
      <c r="BB54" s="286"/>
      <c r="BC54" s="287"/>
      <c r="BD54" s="287"/>
      <c r="BE54" s="287"/>
      <c r="BF54" s="288"/>
    </row>
    <row r="55" spans="2:58" ht="20.25" customHeight="1" x14ac:dyDescent="0.4">
      <c r="B55" s="257">
        <f>B52+1</f>
        <v>12</v>
      </c>
      <c r="C55" s="259"/>
      <c r="D55" s="260"/>
      <c r="E55" s="261"/>
      <c r="F55" s="186"/>
      <c r="G55" s="262"/>
      <c r="H55" s="265"/>
      <c r="I55" s="266"/>
      <c r="J55" s="266"/>
      <c r="K55" s="267"/>
      <c r="L55" s="272"/>
      <c r="M55" s="273"/>
      <c r="N55" s="273"/>
      <c r="O55" s="274"/>
      <c r="P55" s="281" t="s">
        <v>50</v>
      </c>
      <c r="Q55" s="282"/>
      <c r="R55" s="283"/>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09"/>
      <c r="AY55" s="310"/>
      <c r="AZ55" s="311"/>
      <c r="BA55" s="312"/>
      <c r="BB55" s="284"/>
      <c r="BC55" s="273"/>
      <c r="BD55" s="273"/>
      <c r="BE55" s="273"/>
      <c r="BF55" s="274"/>
    </row>
    <row r="56" spans="2:58" ht="20.25" customHeight="1" x14ac:dyDescent="0.4">
      <c r="B56" s="257"/>
      <c r="C56" s="289"/>
      <c r="D56" s="290"/>
      <c r="E56" s="291"/>
      <c r="F56" s="184"/>
      <c r="G56" s="263"/>
      <c r="H56" s="268"/>
      <c r="I56" s="266"/>
      <c r="J56" s="266"/>
      <c r="K56" s="267"/>
      <c r="L56" s="275"/>
      <c r="M56" s="276"/>
      <c r="N56" s="276"/>
      <c r="O56" s="277"/>
      <c r="P56" s="292" t="s">
        <v>15</v>
      </c>
      <c r="Q56" s="293"/>
      <c r="R56" s="294"/>
      <c r="S56" s="145" t="str">
        <f>IF(S55="","",VLOOKUP(S55,'シフト記号表（勤務時間帯)'!$C$5:$K$36,9,FALSE))</f>
        <v/>
      </c>
      <c r="T56" s="146" t="str">
        <f>IF(T55="","",VLOOKUP(T55,'シフト記号表（勤務時間帯)'!$C$5:$K$36,9,FALSE))</f>
        <v/>
      </c>
      <c r="U56" s="146" t="str">
        <f>IF(U55="","",VLOOKUP(U55,'シフト記号表（勤務時間帯)'!$C$5:$K$36,9,FALSE))</f>
        <v/>
      </c>
      <c r="V56" s="146" t="str">
        <f>IF(V55="","",VLOOKUP(V55,'シフト記号表（勤務時間帯)'!$C$5:$K$36,9,FALSE))</f>
        <v/>
      </c>
      <c r="W56" s="146" t="str">
        <f>IF(W55="","",VLOOKUP(W55,'シフト記号表（勤務時間帯)'!$C$5:$K$36,9,FALSE))</f>
        <v/>
      </c>
      <c r="X56" s="146" t="str">
        <f>IF(X55="","",VLOOKUP(X55,'シフト記号表（勤務時間帯)'!$C$5:$K$36,9,FALSE))</f>
        <v/>
      </c>
      <c r="Y56" s="147" t="str">
        <f>IF(Y55="","",VLOOKUP(Y55,'シフト記号表（勤務時間帯)'!$C$5:$K$36,9,FALSE))</f>
        <v/>
      </c>
      <c r="Z56" s="145" t="str">
        <f>IF(Z55="","",VLOOKUP(Z55,'シフト記号表（勤務時間帯)'!$C$5:$K$36,9,FALSE))</f>
        <v/>
      </c>
      <c r="AA56" s="146" t="str">
        <f>IF(AA55="","",VLOOKUP(AA55,'シフト記号表（勤務時間帯)'!$C$5:$K$36,9,FALSE))</f>
        <v/>
      </c>
      <c r="AB56" s="146" t="str">
        <f>IF(AB55="","",VLOOKUP(AB55,'シフト記号表（勤務時間帯)'!$C$5:$K$36,9,FALSE))</f>
        <v/>
      </c>
      <c r="AC56" s="146" t="str">
        <f>IF(AC55="","",VLOOKUP(AC55,'シフト記号表（勤務時間帯)'!$C$5:$K$36,9,FALSE))</f>
        <v/>
      </c>
      <c r="AD56" s="146" t="str">
        <f>IF(AD55="","",VLOOKUP(AD55,'シフト記号表（勤務時間帯)'!$C$5:$K$36,9,FALSE))</f>
        <v/>
      </c>
      <c r="AE56" s="146" t="str">
        <f>IF(AE55="","",VLOOKUP(AE55,'シフト記号表（勤務時間帯)'!$C$5:$K$36,9,FALSE))</f>
        <v/>
      </c>
      <c r="AF56" s="147" t="str">
        <f>IF(AF55="","",VLOOKUP(AF55,'シフト記号表（勤務時間帯)'!$C$5:$K$36,9,FALSE))</f>
        <v/>
      </c>
      <c r="AG56" s="145" t="str">
        <f>IF(AG55="","",VLOOKUP(AG55,'シフト記号表（勤務時間帯)'!$C$5:$K$36,9,FALSE))</f>
        <v/>
      </c>
      <c r="AH56" s="146" t="str">
        <f>IF(AH55="","",VLOOKUP(AH55,'シフト記号表（勤務時間帯)'!$C$5:$K$36,9,FALSE))</f>
        <v/>
      </c>
      <c r="AI56" s="146" t="str">
        <f>IF(AI55="","",VLOOKUP(AI55,'シフト記号表（勤務時間帯)'!$C$5:$K$36,9,FALSE))</f>
        <v/>
      </c>
      <c r="AJ56" s="146" t="str">
        <f>IF(AJ55="","",VLOOKUP(AJ55,'シフト記号表（勤務時間帯)'!$C$5:$K$36,9,FALSE))</f>
        <v/>
      </c>
      <c r="AK56" s="146" t="str">
        <f>IF(AK55="","",VLOOKUP(AK55,'シフト記号表（勤務時間帯)'!$C$5:$K$36,9,FALSE))</f>
        <v/>
      </c>
      <c r="AL56" s="146" t="str">
        <f>IF(AL55="","",VLOOKUP(AL55,'シフト記号表（勤務時間帯)'!$C$5:$K$36,9,FALSE))</f>
        <v/>
      </c>
      <c r="AM56" s="147" t="str">
        <f>IF(AM55="","",VLOOKUP(AM55,'シフト記号表（勤務時間帯)'!$C$5:$K$36,9,FALSE))</f>
        <v/>
      </c>
      <c r="AN56" s="145" t="str">
        <f>IF(AN55="","",VLOOKUP(AN55,'シフト記号表（勤務時間帯)'!$C$5:$K$36,9,FALSE))</f>
        <v/>
      </c>
      <c r="AO56" s="146" t="str">
        <f>IF(AO55="","",VLOOKUP(AO55,'シフト記号表（勤務時間帯)'!$C$5:$K$36,9,FALSE))</f>
        <v/>
      </c>
      <c r="AP56" s="146" t="str">
        <f>IF(AP55="","",VLOOKUP(AP55,'シフト記号表（勤務時間帯)'!$C$5:$K$36,9,FALSE))</f>
        <v/>
      </c>
      <c r="AQ56" s="146" t="str">
        <f>IF(AQ55="","",VLOOKUP(AQ55,'シフト記号表（勤務時間帯)'!$C$5:$K$36,9,FALSE))</f>
        <v/>
      </c>
      <c r="AR56" s="146" t="str">
        <f>IF(AR55="","",VLOOKUP(AR55,'シフト記号表（勤務時間帯)'!$C$5:$K$36,9,FALSE))</f>
        <v/>
      </c>
      <c r="AS56" s="146" t="str">
        <f>IF(AS55="","",VLOOKUP(AS55,'シフト記号表（勤務時間帯)'!$C$5:$K$36,9,FALSE))</f>
        <v/>
      </c>
      <c r="AT56" s="147" t="str">
        <f>IF(AT55="","",VLOOKUP(AT55,'シフト記号表（勤務時間帯)'!$C$5:$K$36,9,FALSE))</f>
        <v/>
      </c>
      <c r="AU56" s="145" t="str">
        <f>IF(AU55="","",VLOOKUP(AU55,'シフト記号表（勤務時間帯)'!$C$5:$K$36,9,FALSE))</f>
        <v/>
      </c>
      <c r="AV56" s="146" t="str">
        <f>IF(AV55="","",VLOOKUP(AV55,'シフト記号表（勤務時間帯)'!$C$5:$K$36,9,FALSE))</f>
        <v/>
      </c>
      <c r="AW56" s="147" t="str">
        <f>IF(AW55="","",VLOOKUP(AW55,'シフト記号表（勤務時間帯)'!$C$5:$K$36,9,FALSE))</f>
        <v/>
      </c>
      <c r="AX56" s="295">
        <f>IF($BB$3="計画",SUM(S56:AT56),IF($BB$3="実績",SUM(S56:AW56),""))</f>
        <v>0</v>
      </c>
      <c r="AY56" s="296"/>
      <c r="AZ56" s="297">
        <f>IF($BB$3="計画",AX56/4,IF($BB$3="実績",通所介護!AX56/(通所介護!$BB$8/7),""))</f>
        <v>0</v>
      </c>
      <c r="BA56" s="298"/>
      <c r="BB56" s="285"/>
      <c r="BC56" s="276"/>
      <c r="BD56" s="276"/>
      <c r="BE56" s="276"/>
      <c r="BF56" s="277"/>
    </row>
    <row r="57" spans="2:58" ht="20.25" customHeight="1" x14ac:dyDescent="0.4">
      <c r="B57" s="257"/>
      <c r="C57" s="299"/>
      <c r="D57" s="300"/>
      <c r="E57" s="301"/>
      <c r="F57" s="184">
        <f>C56</f>
        <v>0</v>
      </c>
      <c r="G57" s="317"/>
      <c r="H57" s="268"/>
      <c r="I57" s="266"/>
      <c r="J57" s="266"/>
      <c r="K57" s="267"/>
      <c r="L57" s="318"/>
      <c r="M57" s="287"/>
      <c r="N57" s="287"/>
      <c r="O57" s="288"/>
      <c r="P57" s="302" t="s">
        <v>51</v>
      </c>
      <c r="Q57" s="303"/>
      <c r="R57" s="304"/>
      <c r="S57" s="148" t="str">
        <f>IF(S55="","",VLOOKUP(S55,'シフト記号表（勤務時間帯)'!$C$5:$U$36,19,FALSE))</f>
        <v/>
      </c>
      <c r="T57" s="149" t="str">
        <f>IF(T55="","",VLOOKUP(T55,'シフト記号表（勤務時間帯)'!$C$5:$U$36,19,FALSE))</f>
        <v/>
      </c>
      <c r="U57" s="149" t="str">
        <f>IF(U55="","",VLOOKUP(U55,'シフト記号表（勤務時間帯)'!$C$5:$U$36,19,FALSE))</f>
        <v/>
      </c>
      <c r="V57" s="149" t="str">
        <f>IF(V55="","",VLOOKUP(V55,'シフト記号表（勤務時間帯)'!$C$5:$U$36,19,FALSE))</f>
        <v/>
      </c>
      <c r="W57" s="149" t="str">
        <f>IF(W55="","",VLOOKUP(W55,'シフト記号表（勤務時間帯)'!$C$5:$U$36,19,FALSE))</f>
        <v/>
      </c>
      <c r="X57" s="149" t="str">
        <f>IF(X55="","",VLOOKUP(X55,'シフト記号表（勤務時間帯)'!$C$5:$U$36,19,FALSE))</f>
        <v/>
      </c>
      <c r="Y57" s="150" t="str">
        <f>IF(Y55="","",VLOOKUP(Y55,'シフト記号表（勤務時間帯)'!$C$5:$U$36,19,FALSE))</f>
        <v/>
      </c>
      <c r="Z57" s="148" t="str">
        <f>IF(Z55="","",VLOOKUP(Z55,'シフト記号表（勤務時間帯)'!$C$5:$U$36,19,FALSE))</f>
        <v/>
      </c>
      <c r="AA57" s="149" t="str">
        <f>IF(AA55="","",VLOOKUP(AA55,'シフト記号表（勤務時間帯)'!$C$5:$U$36,19,FALSE))</f>
        <v/>
      </c>
      <c r="AB57" s="149" t="str">
        <f>IF(AB55="","",VLOOKUP(AB55,'シフト記号表（勤務時間帯)'!$C$5:$U$36,19,FALSE))</f>
        <v/>
      </c>
      <c r="AC57" s="149" t="str">
        <f>IF(AC55="","",VLOOKUP(AC55,'シフト記号表（勤務時間帯)'!$C$5:$U$36,19,FALSE))</f>
        <v/>
      </c>
      <c r="AD57" s="149" t="str">
        <f>IF(AD55="","",VLOOKUP(AD55,'シフト記号表（勤務時間帯)'!$C$5:$U$36,19,FALSE))</f>
        <v/>
      </c>
      <c r="AE57" s="149" t="str">
        <f>IF(AE55="","",VLOOKUP(AE55,'シフト記号表（勤務時間帯)'!$C$5:$U$36,19,FALSE))</f>
        <v/>
      </c>
      <c r="AF57" s="150" t="str">
        <f>IF(AF55="","",VLOOKUP(AF55,'シフト記号表（勤務時間帯)'!$C$5:$U$36,19,FALSE))</f>
        <v/>
      </c>
      <c r="AG57" s="148" t="str">
        <f>IF(AG55="","",VLOOKUP(AG55,'シフト記号表（勤務時間帯)'!$C$5:$U$36,19,FALSE))</f>
        <v/>
      </c>
      <c r="AH57" s="149" t="str">
        <f>IF(AH55="","",VLOOKUP(AH55,'シフト記号表（勤務時間帯)'!$C$5:$U$36,19,FALSE))</f>
        <v/>
      </c>
      <c r="AI57" s="149" t="str">
        <f>IF(AI55="","",VLOOKUP(AI55,'シフト記号表（勤務時間帯)'!$C$5:$U$36,19,FALSE))</f>
        <v/>
      </c>
      <c r="AJ57" s="149" t="str">
        <f>IF(AJ55="","",VLOOKUP(AJ55,'シフト記号表（勤務時間帯)'!$C$5:$U$36,19,FALSE))</f>
        <v/>
      </c>
      <c r="AK57" s="149" t="str">
        <f>IF(AK55="","",VLOOKUP(AK55,'シフト記号表（勤務時間帯)'!$C$5:$U$36,19,FALSE))</f>
        <v/>
      </c>
      <c r="AL57" s="149" t="str">
        <f>IF(AL55="","",VLOOKUP(AL55,'シフト記号表（勤務時間帯)'!$C$5:$U$36,19,FALSE))</f>
        <v/>
      </c>
      <c r="AM57" s="150" t="str">
        <f>IF(AM55="","",VLOOKUP(AM55,'シフト記号表（勤務時間帯)'!$C$5:$U$36,19,FALSE))</f>
        <v/>
      </c>
      <c r="AN57" s="148" t="str">
        <f>IF(AN55="","",VLOOKUP(AN55,'シフト記号表（勤務時間帯)'!$C$5:$U$36,19,FALSE))</f>
        <v/>
      </c>
      <c r="AO57" s="149" t="str">
        <f>IF(AO55="","",VLOOKUP(AO55,'シフト記号表（勤務時間帯)'!$C$5:$U$36,19,FALSE))</f>
        <v/>
      </c>
      <c r="AP57" s="149" t="str">
        <f>IF(AP55="","",VLOOKUP(AP55,'シフト記号表（勤務時間帯)'!$C$5:$U$36,19,FALSE))</f>
        <v/>
      </c>
      <c r="AQ57" s="149" t="str">
        <f>IF(AQ55="","",VLOOKUP(AQ55,'シフト記号表（勤務時間帯)'!$C$5:$U$36,19,FALSE))</f>
        <v/>
      </c>
      <c r="AR57" s="149" t="str">
        <f>IF(AR55="","",VLOOKUP(AR55,'シフト記号表（勤務時間帯)'!$C$5:$U$36,19,FALSE))</f>
        <v/>
      </c>
      <c r="AS57" s="149" t="str">
        <f>IF(AS55="","",VLOOKUP(AS55,'シフト記号表（勤務時間帯)'!$C$5:$U$36,19,FALSE))</f>
        <v/>
      </c>
      <c r="AT57" s="150" t="str">
        <f>IF(AT55="","",VLOOKUP(AT55,'シフト記号表（勤務時間帯)'!$C$5:$U$36,19,FALSE))</f>
        <v/>
      </c>
      <c r="AU57" s="148" t="str">
        <f>IF(AU55="","",VLOOKUP(AU55,'シフト記号表（勤務時間帯)'!$C$5:$U$36,19,FALSE))</f>
        <v/>
      </c>
      <c r="AV57" s="149" t="str">
        <f>IF(AV55="","",VLOOKUP(AV55,'シフト記号表（勤務時間帯)'!$C$5:$U$36,19,FALSE))</f>
        <v/>
      </c>
      <c r="AW57" s="150" t="str">
        <f>IF(AW55="","",VLOOKUP(AW55,'シフト記号表（勤務時間帯)'!$C$5:$U$36,19,FALSE))</f>
        <v/>
      </c>
      <c r="AX57" s="305">
        <f>IF($BB$3="計画",SUM(S57:AT57),IF($BB$3="実績",SUM(S57:AW57),""))</f>
        <v>0</v>
      </c>
      <c r="AY57" s="306"/>
      <c r="AZ57" s="307">
        <f>IF($BB$3="計画",AX57/4,IF($BB$3="実績",通所介護!AX57/(通所介護!$BB$8/7),""))</f>
        <v>0</v>
      </c>
      <c r="BA57" s="308"/>
      <c r="BB57" s="286"/>
      <c r="BC57" s="287"/>
      <c r="BD57" s="287"/>
      <c r="BE57" s="287"/>
      <c r="BF57" s="288"/>
    </row>
    <row r="58" spans="2:58" ht="20.25" customHeight="1" x14ac:dyDescent="0.4">
      <c r="B58" s="257">
        <f>B55+1</f>
        <v>13</v>
      </c>
      <c r="C58" s="259"/>
      <c r="D58" s="260"/>
      <c r="E58" s="261"/>
      <c r="F58" s="186"/>
      <c r="G58" s="262"/>
      <c r="H58" s="265"/>
      <c r="I58" s="266"/>
      <c r="J58" s="266"/>
      <c r="K58" s="267"/>
      <c r="L58" s="272"/>
      <c r="M58" s="273"/>
      <c r="N58" s="273"/>
      <c r="O58" s="274"/>
      <c r="P58" s="281" t="s">
        <v>50</v>
      </c>
      <c r="Q58" s="282"/>
      <c r="R58" s="283"/>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09"/>
      <c r="AY58" s="310"/>
      <c r="AZ58" s="311"/>
      <c r="BA58" s="312"/>
      <c r="BB58" s="284"/>
      <c r="BC58" s="273"/>
      <c r="BD58" s="273"/>
      <c r="BE58" s="273"/>
      <c r="BF58" s="274"/>
    </row>
    <row r="59" spans="2:58" ht="20.25" customHeight="1" x14ac:dyDescent="0.4">
      <c r="B59" s="257"/>
      <c r="C59" s="289"/>
      <c r="D59" s="290"/>
      <c r="E59" s="291"/>
      <c r="F59" s="184"/>
      <c r="G59" s="263"/>
      <c r="H59" s="268"/>
      <c r="I59" s="266"/>
      <c r="J59" s="266"/>
      <c r="K59" s="267"/>
      <c r="L59" s="275"/>
      <c r="M59" s="276"/>
      <c r="N59" s="276"/>
      <c r="O59" s="277"/>
      <c r="P59" s="292" t="s">
        <v>15</v>
      </c>
      <c r="Q59" s="293"/>
      <c r="R59" s="294"/>
      <c r="S59" s="145" t="str">
        <f>IF(S58="","",VLOOKUP(S58,'シフト記号表（勤務時間帯)'!$C$5:$K$36,9,FALSE))</f>
        <v/>
      </c>
      <c r="T59" s="146" t="str">
        <f>IF(T58="","",VLOOKUP(T58,'シフト記号表（勤務時間帯)'!$C$5:$K$36,9,FALSE))</f>
        <v/>
      </c>
      <c r="U59" s="146" t="str">
        <f>IF(U58="","",VLOOKUP(U58,'シフト記号表（勤務時間帯)'!$C$5:$K$36,9,FALSE))</f>
        <v/>
      </c>
      <c r="V59" s="146" t="str">
        <f>IF(V58="","",VLOOKUP(V58,'シフト記号表（勤務時間帯)'!$C$5:$K$36,9,FALSE))</f>
        <v/>
      </c>
      <c r="W59" s="146" t="str">
        <f>IF(W58="","",VLOOKUP(W58,'シフト記号表（勤務時間帯)'!$C$5:$K$36,9,FALSE))</f>
        <v/>
      </c>
      <c r="X59" s="146" t="str">
        <f>IF(X58="","",VLOOKUP(X58,'シフト記号表（勤務時間帯)'!$C$5:$K$36,9,FALSE))</f>
        <v/>
      </c>
      <c r="Y59" s="147" t="str">
        <f>IF(Y58="","",VLOOKUP(Y58,'シフト記号表（勤務時間帯)'!$C$5:$K$36,9,FALSE))</f>
        <v/>
      </c>
      <c r="Z59" s="145" t="str">
        <f>IF(Z58="","",VLOOKUP(Z58,'シフト記号表（勤務時間帯)'!$C$5:$K$36,9,FALSE))</f>
        <v/>
      </c>
      <c r="AA59" s="146" t="str">
        <f>IF(AA58="","",VLOOKUP(AA58,'シフト記号表（勤務時間帯)'!$C$5:$K$36,9,FALSE))</f>
        <v/>
      </c>
      <c r="AB59" s="146" t="str">
        <f>IF(AB58="","",VLOOKUP(AB58,'シフト記号表（勤務時間帯)'!$C$5:$K$36,9,FALSE))</f>
        <v/>
      </c>
      <c r="AC59" s="146" t="str">
        <f>IF(AC58="","",VLOOKUP(AC58,'シフト記号表（勤務時間帯)'!$C$5:$K$36,9,FALSE))</f>
        <v/>
      </c>
      <c r="AD59" s="146" t="str">
        <f>IF(AD58="","",VLOOKUP(AD58,'シフト記号表（勤務時間帯)'!$C$5:$K$36,9,FALSE))</f>
        <v/>
      </c>
      <c r="AE59" s="146" t="str">
        <f>IF(AE58="","",VLOOKUP(AE58,'シフト記号表（勤務時間帯)'!$C$5:$K$36,9,FALSE))</f>
        <v/>
      </c>
      <c r="AF59" s="147" t="str">
        <f>IF(AF58="","",VLOOKUP(AF58,'シフト記号表（勤務時間帯)'!$C$5:$K$36,9,FALSE))</f>
        <v/>
      </c>
      <c r="AG59" s="145" t="str">
        <f>IF(AG58="","",VLOOKUP(AG58,'シフト記号表（勤務時間帯)'!$C$5:$K$36,9,FALSE))</f>
        <v/>
      </c>
      <c r="AH59" s="146" t="str">
        <f>IF(AH58="","",VLOOKUP(AH58,'シフト記号表（勤務時間帯)'!$C$5:$K$36,9,FALSE))</f>
        <v/>
      </c>
      <c r="AI59" s="146" t="str">
        <f>IF(AI58="","",VLOOKUP(AI58,'シフト記号表（勤務時間帯)'!$C$5:$K$36,9,FALSE))</f>
        <v/>
      </c>
      <c r="AJ59" s="146" t="str">
        <f>IF(AJ58="","",VLOOKUP(AJ58,'シフト記号表（勤務時間帯)'!$C$5:$K$36,9,FALSE))</f>
        <v/>
      </c>
      <c r="AK59" s="146" t="str">
        <f>IF(AK58="","",VLOOKUP(AK58,'シフト記号表（勤務時間帯)'!$C$5:$K$36,9,FALSE))</f>
        <v/>
      </c>
      <c r="AL59" s="146" t="str">
        <f>IF(AL58="","",VLOOKUP(AL58,'シフト記号表（勤務時間帯)'!$C$5:$K$36,9,FALSE))</f>
        <v/>
      </c>
      <c r="AM59" s="147" t="str">
        <f>IF(AM58="","",VLOOKUP(AM58,'シフト記号表（勤務時間帯)'!$C$5:$K$36,9,FALSE))</f>
        <v/>
      </c>
      <c r="AN59" s="145" t="str">
        <f>IF(AN58="","",VLOOKUP(AN58,'シフト記号表（勤務時間帯)'!$C$5:$K$36,9,FALSE))</f>
        <v/>
      </c>
      <c r="AO59" s="146" t="str">
        <f>IF(AO58="","",VLOOKUP(AO58,'シフト記号表（勤務時間帯)'!$C$5:$K$36,9,FALSE))</f>
        <v/>
      </c>
      <c r="AP59" s="146" t="str">
        <f>IF(AP58="","",VLOOKUP(AP58,'シフト記号表（勤務時間帯)'!$C$5:$K$36,9,FALSE))</f>
        <v/>
      </c>
      <c r="AQ59" s="146" t="str">
        <f>IF(AQ58="","",VLOOKUP(AQ58,'シフト記号表（勤務時間帯)'!$C$5:$K$36,9,FALSE))</f>
        <v/>
      </c>
      <c r="AR59" s="146" t="str">
        <f>IF(AR58="","",VLOOKUP(AR58,'シフト記号表（勤務時間帯)'!$C$5:$K$36,9,FALSE))</f>
        <v/>
      </c>
      <c r="AS59" s="146" t="str">
        <f>IF(AS58="","",VLOOKUP(AS58,'シフト記号表（勤務時間帯)'!$C$5:$K$36,9,FALSE))</f>
        <v/>
      </c>
      <c r="AT59" s="147" t="str">
        <f>IF(AT58="","",VLOOKUP(AT58,'シフト記号表（勤務時間帯)'!$C$5:$K$36,9,FALSE))</f>
        <v/>
      </c>
      <c r="AU59" s="145" t="str">
        <f>IF(AU58="","",VLOOKUP(AU58,'シフト記号表（勤務時間帯)'!$C$5:$K$36,9,FALSE))</f>
        <v/>
      </c>
      <c r="AV59" s="146" t="str">
        <f>IF(AV58="","",VLOOKUP(AV58,'シフト記号表（勤務時間帯)'!$C$5:$K$36,9,FALSE))</f>
        <v/>
      </c>
      <c r="AW59" s="147" t="str">
        <f>IF(AW58="","",VLOOKUP(AW58,'シフト記号表（勤務時間帯)'!$C$5:$K$36,9,FALSE))</f>
        <v/>
      </c>
      <c r="AX59" s="295">
        <f>IF($BB$3="計画",SUM(S59:AT59),IF($BB$3="実績",SUM(S59:AW59),""))</f>
        <v>0</v>
      </c>
      <c r="AY59" s="296"/>
      <c r="AZ59" s="297">
        <f>IF($BB$3="計画",AX59/4,IF($BB$3="実績",通所介護!AX59/(通所介護!$BB$8/7),""))</f>
        <v>0</v>
      </c>
      <c r="BA59" s="298"/>
      <c r="BB59" s="285"/>
      <c r="BC59" s="276"/>
      <c r="BD59" s="276"/>
      <c r="BE59" s="276"/>
      <c r="BF59" s="277"/>
    </row>
    <row r="60" spans="2:58" ht="20.25" customHeight="1" thickBot="1" x14ac:dyDescent="0.45">
      <c r="B60" s="258"/>
      <c r="C60" s="299"/>
      <c r="D60" s="300"/>
      <c r="E60" s="301"/>
      <c r="F60" s="190">
        <f>C59</f>
        <v>0</v>
      </c>
      <c r="G60" s="264"/>
      <c r="H60" s="269"/>
      <c r="I60" s="270"/>
      <c r="J60" s="270"/>
      <c r="K60" s="271"/>
      <c r="L60" s="278"/>
      <c r="M60" s="279"/>
      <c r="N60" s="279"/>
      <c r="O60" s="280"/>
      <c r="P60" s="314" t="s">
        <v>51</v>
      </c>
      <c r="Q60" s="315"/>
      <c r="R60" s="316"/>
      <c r="S60" s="148" t="str">
        <f>IF(S58="","",VLOOKUP(S58,'シフト記号表（勤務時間帯)'!$C$5:$U$36,19,FALSE))</f>
        <v/>
      </c>
      <c r="T60" s="149" t="str">
        <f>IF(T58="","",VLOOKUP(T58,'シフト記号表（勤務時間帯)'!$C$5:$U$36,19,FALSE))</f>
        <v/>
      </c>
      <c r="U60" s="149" t="str">
        <f>IF(U58="","",VLOOKUP(U58,'シフト記号表（勤務時間帯)'!$C$5:$U$36,19,FALSE))</f>
        <v/>
      </c>
      <c r="V60" s="149" t="str">
        <f>IF(V58="","",VLOOKUP(V58,'シフト記号表（勤務時間帯)'!$C$5:$U$36,19,FALSE))</f>
        <v/>
      </c>
      <c r="W60" s="149" t="str">
        <f>IF(W58="","",VLOOKUP(W58,'シフト記号表（勤務時間帯)'!$C$5:$U$36,19,FALSE))</f>
        <v/>
      </c>
      <c r="X60" s="149" t="str">
        <f>IF(X58="","",VLOOKUP(X58,'シフト記号表（勤務時間帯)'!$C$5:$U$36,19,FALSE))</f>
        <v/>
      </c>
      <c r="Y60" s="150" t="str">
        <f>IF(Y58="","",VLOOKUP(Y58,'シフト記号表（勤務時間帯)'!$C$5:$U$36,19,FALSE))</f>
        <v/>
      </c>
      <c r="Z60" s="148" t="str">
        <f>IF(Z58="","",VLOOKUP(Z58,'シフト記号表（勤務時間帯)'!$C$5:$U$36,19,FALSE))</f>
        <v/>
      </c>
      <c r="AA60" s="149" t="str">
        <f>IF(AA58="","",VLOOKUP(AA58,'シフト記号表（勤務時間帯)'!$C$5:$U$36,19,FALSE))</f>
        <v/>
      </c>
      <c r="AB60" s="149" t="str">
        <f>IF(AB58="","",VLOOKUP(AB58,'シフト記号表（勤務時間帯)'!$C$5:$U$36,19,FALSE))</f>
        <v/>
      </c>
      <c r="AC60" s="149" t="str">
        <f>IF(AC58="","",VLOOKUP(AC58,'シフト記号表（勤務時間帯)'!$C$5:$U$36,19,FALSE))</f>
        <v/>
      </c>
      <c r="AD60" s="149" t="str">
        <f>IF(AD58="","",VLOOKUP(AD58,'シフト記号表（勤務時間帯)'!$C$5:$U$36,19,FALSE))</f>
        <v/>
      </c>
      <c r="AE60" s="149" t="str">
        <f>IF(AE58="","",VLOOKUP(AE58,'シフト記号表（勤務時間帯)'!$C$5:$U$36,19,FALSE))</f>
        <v/>
      </c>
      <c r="AF60" s="150" t="str">
        <f>IF(AF58="","",VLOOKUP(AF58,'シフト記号表（勤務時間帯)'!$C$5:$U$36,19,FALSE))</f>
        <v/>
      </c>
      <c r="AG60" s="148" t="str">
        <f>IF(AG58="","",VLOOKUP(AG58,'シフト記号表（勤務時間帯)'!$C$5:$U$36,19,FALSE))</f>
        <v/>
      </c>
      <c r="AH60" s="149" t="str">
        <f>IF(AH58="","",VLOOKUP(AH58,'シフト記号表（勤務時間帯)'!$C$5:$U$36,19,FALSE))</f>
        <v/>
      </c>
      <c r="AI60" s="149" t="str">
        <f>IF(AI58="","",VLOOKUP(AI58,'シフト記号表（勤務時間帯)'!$C$5:$U$36,19,FALSE))</f>
        <v/>
      </c>
      <c r="AJ60" s="149" t="str">
        <f>IF(AJ58="","",VLOOKUP(AJ58,'シフト記号表（勤務時間帯)'!$C$5:$U$36,19,FALSE))</f>
        <v/>
      </c>
      <c r="AK60" s="149" t="str">
        <f>IF(AK58="","",VLOOKUP(AK58,'シフト記号表（勤務時間帯)'!$C$5:$U$36,19,FALSE))</f>
        <v/>
      </c>
      <c r="AL60" s="149" t="str">
        <f>IF(AL58="","",VLOOKUP(AL58,'シフト記号表（勤務時間帯)'!$C$5:$U$36,19,FALSE))</f>
        <v/>
      </c>
      <c r="AM60" s="150" t="str">
        <f>IF(AM58="","",VLOOKUP(AM58,'シフト記号表（勤務時間帯)'!$C$5:$U$36,19,FALSE))</f>
        <v/>
      </c>
      <c r="AN60" s="148" t="str">
        <f>IF(AN58="","",VLOOKUP(AN58,'シフト記号表（勤務時間帯)'!$C$5:$U$36,19,FALSE))</f>
        <v/>
      </c>
      <c r="AO60" s="149" t="str">
        <f>IF(AO58="","",VLOOKUP(AO58,'シフト記号表（勤務時間帯)'!$C$5:$U$36,19,FALSE))</f>
        <v/>
      </c>
      <c r="AP60" s="149" t="str">
        <f>IF(AP58="","",VLOOKUP(AP58,'シフト記号表（勤務時間帯)'!$C$5:$U$36,19,FALSE))</f>
        <v/>
      </c>
      <c r="AQ60" s="149" t="str">
        <f>IF(AQ58="","",VLOOKUP(AQ58,'シフト記号表（勤務時間帯)'!$C$5:$U$36,19,FALSE))</f>
        <v/>
      </c>
      <c r="AR60" s="149" t="str">
        <f>IF(AR58="","",VLOOKUP(AR58,'シフト記号表（勤務時間帯)'!$C$5:$U$36,19,FALSE))</f>
        <v/>
      </c>
      <c r="AS60" s="149" t="str">
        <f>IF(AS58="","",VLOOKUP(AS58,'シフト記号表（勤務時間帯)'!$C$5:$U$36,19,FALSE))</f>
        <v/>
      </c>
      <c r="AT60" s="150" t="str">
        <f>IF(AT58="","",VLOOKUP(AT58,'シフト記号表（勤務時間帯)'!$C$5:$U$36,19,FALSE))</f>
        <v/>
      </c>
      <c r="AU60" s="148" t="str">
        <f>IF(AU58="","",VLOOKUP(AU58,'シフト記号表（勤務時間帯)'!$C$5:$U$36,19,FALSE))</f>
        <v/>
      </c>
      <c r="AV60" s="149" t="str">
        <f>IF(AV58="","",VLOOKUP(AV58,'シフト記号表（勤務時間帯)'!$C$5:$U$36,19,FALSE))</f>
        <v/>
      </c>
      <c r="AW60" s="150" t="str">
        <f>IF(AW58="","",VLOOKUP(AW58,'シフト記号表（勤務時間帯)'!$C$5:$U$36,19,FALSE))</f>
        <v/>
      </c>
      <c r="AX60" s="234">
        <f>IF($BB$3="計画",SUM(S60:AT60),IF($BB$3="実績",SUM(S60:AW60),""))</f>
        <v>0</v>
      </c>
      <c r="AY60" s="235"/>
      <c r="AZ60" s="236">
        <f>IF($BB$3="計画",AX60/4,IF($BB$3="実績",通所介護!AX60/(通所介護!$BB$8/7),""))</f>
        <v>0</v>
      </c>
      <c r="BA60" s="237"/>
      <c r="BB60" s="313"/>
      <c r="BC60" s="279"/>
      <c r="BD60" s="279"/>
      <c r="BE60" s="279"/>
      <c r="BF60" s="280"/>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238" t="s">
        <v>152</v>
      </c>
      <c r="I62" s="238"/>
      <c r="J62" s="238"/>
      <c r="K62" s="238"/>
      <c r="L62" s="238"/>
      <c r="M62" s="238"/>
      <c r="N62" s="238"/>
      <c r="O62" s="238"/>
      <c r="P62" s="238"/>
      <c r="Q62" s="238"/>
      <c r="R62" s="239"/>
      <c r="S62" s="151" t="str">
        <f t="shared" ref="S62:AW62" si="1">IF(SUMIF($F$22:$F$60, "生活相談員", S22:S60)=0,"",SUMIF($F$22:$F$60,"生活相談員",S22:S60))</f>
        <v/>
      </c>
      <c r="T62" s="152" t="str">
        <f t="shared" si="1"/>
        <v/>
      </c>
      <c r="U62" s="152" t="str">
        <f t="shared" si="1"/>
        <v/>
      </c>
      <c r="V62" s="152" t="str">
        <f t="shared" si="1"/>
        <v/>
      </c>
      <c r="W62" s="152" t="str">
        <f t="shared" si="1"/>
        <v/>
      </c>
      <c r="X62" s="152" t="str">
        <f t="shared" si="1"/>
        <v/>
      </c>
      <c r="Y62" s="153" t="str">
        <f t="shared" si="1"/>
        <v/>
      </c>
      <c r="Z62" s="151" t="str">
        <f t="shared" si="1"/>
        <v/>
      </c>
      <c r="AA62" s="152" t="str">
        <f t="shared" si="1"/>
        <v/>
      </c>
      <c r="AB62" s="152" t="str">
        <f t="shared" si="1"/>
        <v/>
      </c>
      <c r="AC62" s="152" t="str">
        <f t="shared" si="1"/>
        <v/>
      </c>
      <c r="AD62" s="152" t="str">
        <f t="shared" si="1"/>
        <v/>
      </c>
      <c r="AE62" s="152" t="str">
        <f t="shared" si="1"/>
        <v/>
      </c>
      <c r="AF62" s="153" t="str">
        <f t="shared" si="1"/>
        <v/>
      </c>
      <c r="AG62" s="151" t="str">
        <f t="shared" si="1"/>
        <v/>
      </c>
      <c r="AH62" s="152" t="str">
        <f t="shared" si="1"/>
        <v/>
      </c>
      <c r="AI62" s="152" t="str">
        <f t="shared" si="1"/>
        <v/>
      </c>
      <c r="AJ62" s="152" t="str">
        <f t="shared" si="1"/>
        <v/>
      </c>
      <c r="AK62" s="152" t="str">
        <f t="shared" si="1"/>
        <v/>
      </c>
      <c r="AL62" s="152" t="str">
        <f t="shared" si="1"/>
        <v/>
      </c>
      <c r="AM62" s="153" t="str">
        <f t="shared" si="1"/>
        <v/>
      </c>
      <c r="AN62" s="151" t="str">
        <f t="shared" si="1"/>
        <v/>
      </c>
      <c r="AO62" s="152" t="str">
        <f t="shared" si="1"/>
        <v/>
      </c>
      <c r="AP62" s="152" t="str">
        <f t="shared" si="1"/>
        <v/>
      </c>
      <c r="AQ62" s="152" t="str">
        <f t="shared" si="1"/>
        <v/>
      </c>
      <c r="AR62" s="152" t="str">
        <f t="shared" si="1"/>
        <v/>
      </c>
      <c r="AS62" s="152" t="str">
        <f t="shared" si="1"/>
        <v/>
      </c>
      <c r="AT62" s="153" t="str">
        <f t="shared" si="1"/>
        <v/>
      </c>
      <c r="AU62" s="151" t="str">
        <f t="shared" si="1"/>
        <v/>
      </c>
      <c r="AV62" s="152" t="str">
        <f t="shared" si="1"/>
        <v/>
      </c>
      <c r="AW62" s="153" t="str">
        <f t="shared" si="1"/>
        <v/>
      </c>
      <c r="AX62" s="240" t="str">
        <f>IF(SUMIF($C$22:$C$60, "生活相談員", AX22:AY60)=0,"",SUMIF($C$22:$C$60,"生活相談員",AX22:AY60))</f>
        <v/>
      </c>
      <c r="AY62" s="241"/>
      <c r="AZ62" s="242" t="str">
        <f>IF(AX62="","",IF($BB$3="計画",AX62/4,IF($BB$3="実績",AX62/(通所介護!$BB$8/7),"")))</f>
        <v/>
      </c>
      <c r="BA62" s="243"/>
      <c r="BB62" s="205"/>
      <c r="BC62" s="206"/>
      <c r="BD62" s="206"/>
      <c r="BE62" s="206"/>
      <c r="BF62" s="207"/>
    </row>
    <row r="63" spans="2:58" ht="20.25" customHeight="1" x14ac:dyDescent="0.4">
      <c r="B63" s="118"/>
      <c r="C63" s="34"/>
      <c r="D63" s="34"/>
      <c r="E63" s="34"/>
      <c r="F63" s="34"/>
      <c r="G63" s="34"/>
      <c r="H63" s="229" t="s">
        <v>153</v>
      </c>
      <c r="I63" s="229"/>
      <c r="J63" s="229"/>
      <c r="K63" s="229"/>
      <c r="L63" s="229"/>
      <c r="M63" s="229"/>
      <c r="N63" s="229"/>
      <c r="O63" s="229"/>
      <c r="P63" s="229"/>
      <c r="Q63" s="229"/>
      <c r="R63" s="230"/>
      <c r="S63" s="154" t="str">
        <f t="shared" ref="S63:AW63" si="2">IF(SUMIF($F$22:$F$60, "介護職員", S22:S60)=0,"",SUMIF($F$22:$F$60, "介護職員", S22:S60))</f>
        <v/>
      </c>
      <c r="T63" s="155" t="str">
        <f t="shared" si="2"/>
        <v/>
      </c>
      <c r="U63" s="155" t="str">
        <f t="shared" si="2"/>
        <v/>
      </c>
      <c r="V63" s="155" t="str">
        <f t="shared" si="2"/>
        <v/>
      </c>
      <c r="W63" s="155" t="str">
        <f t="shared" si="2"/>
        <v/>
      </c>
      <c r="X63" s="155" t="str">
        <f t="shared" si="2"/>
        <v/>
      </c>
      <c r="Y63" s="156" t="str">
        <f t="shared" si="2"/>
        <v/>
      </c>
      <c r="Z63" s="154" t="str">
        <f t="shared" si="2"/>
        <v/>
      </c>
      <c r="AA63" s="155" t="str">
        <f t="shared" si="2"/>
        <v/>
      </c>
      <c r="AB63" s="155" t="str">
        <f t="shared" si="2"/>
        <v/>
      </c>
      <c r="AC63" s="155" t="str">
        <f t="shared" si="2"/>
        <v/>
      </c>
      <c r="AD63" s="155" t="str">
        <f t="shared" si="2"/>
        <v/>
      </c>
      <c r="AE63" s="155" t="str">
        <f t="shared" si="2"/>
        <v/>
      </c>
      <c r="AF63" s="156" t="str">
        <f t="shared" si="2"/>
        <v/>
      </c>
      <c r="AG63" s="154" t="str">
        <f t="shared" si="2"/>
        <v/>
      </c>
      <c r="AH63" s="155" t="str">
        <f t="shared" si="2"/>
        <v/>
      </c>
      <c r="AI63" s="155" t="str">
        <f t="shared" si="2"/>
        <v/>
      </c>
      <c r="AJ63" s="155" t="str">
        <f t="shared" si="2"/>
        <v/>
      </c>
      <c r="AK63" s="155" t="str">
        <f t="shared" si="2"/>
        <v/>
      </c>
      <c r="AL63" s="155" t="str">
        <f t="shared" si="2"/>
        <v/>
      </c>
      <c r="AM63" s="156" t="str">
        <f t="shared" si="2"/>
        <v/>
      </c>
      <c r="AN63" s="154" t="str">
        <f t="shared" si="2"/>
        <v/>
      </c>
      <c r="AO63" s="155" t="str">
        <f t="shared" si="2"/>
        <v/>
      </c>
      <c r="AP63" s="155" t="str">
        <f t="shared" si="2"/>
        <v/>
      </c>
      <c r="AQ63" s="155" t="str">
        <f t="shared" si="2"/>
        <v/>
      </c>
      <c r="AR63" s="155" t="str">
        <f t="shared" si="2"/>
        <v/>
      </c>
      <c r="AS63" s="155" t="str">
        <f t="shared" si="2"/>
        <v/>
      </c>
      <c r="AT63" s="156" t="str">
        <f t="shared" si="2"/>
        <v/>
      </c>
      <c r="AU63" s="154" t="str">
        <f t="shared" si="2"/>
        <v/>
      </c>
      <c r="AV63" s="155" t="str">
        <f t="shared" si="2"/>
        <v/>
      </c>
      <c r="AW63" s="156" t="str">
        <f t="shared" si="2"/>
        <v/>
      </c>
      <c r="AX63" s="415" t="str">
        <f>IF(SUMIF($C$22:$C$60, "介護職員", AX22:AX60)=0,"",SUMIF($C$22:$C$60, "介護職員", AX22:AX60))</f>
        <v/>
      </c>
      <c r="AY63" s="416"/>
      <c r="AZ63" s="417" t="str">
        <f>IF(AX63="","",IF($BB$3="計画",AX63/4,IF($BB$3="実績",AX63/(通所介護!$BB$8/7),"")))</f>
        <v/>
      </c>
      <c r="BA63" s="418"/>
      <c r="BB63" s="208"/>
      <c r="BC63" s="209"/>
      <c r="BD63" s="209"/>
      <c r="BE63" s="209"/>
      <c r="BF63" s="210"/>
    </row>
    <row r="64" spans="2:58" ht="20.25" customHeight="1" x14ac:dyDescent="0.4">
      <c r="B64" s="118"/>
      <c r="C64" s="34"/>
      <c r="D64" s="34"/>
      <c r="E64" s="34"/>
      <c r="F64" s="34"/>
      <c r="G64" s="34"/>
      <c r="H64" s="229" t="s">
        <v>154</v>
      </c>
      <c r="I64" s="229"/>
      <c r="J64" s="229"/>
      <c r="K64" s="229"/>
      <c r="L64" s="229"/>
      <c r="M64" s="229"/>
      <c r="N64" s="229"/>
      <c r="O64" s="229"/>
      <c r="P64" s="229"/>
      <c r="Q64" s="229"/>
      <c r="R64" s="230"/>
      <c r="S64" s="191"/>
      <c r="T64" s="192"/>
      <c r="U64" s="192"/>
      <c r="V64" s="192"/>
      <c r="W64" s="192"/>
      <c r="X64" s="192"/>
      <c r="Y64" s="193"/>
      <c r="Z64" s="191"/>
      <c r="AA64" s="192"/>
      <c r="AB64" s="192"/>
      <c r="AC64" s="192"/>
      <c r="AD64" s="192"/>
      <c r="AE64" s="192"/>
      <c r="AF64" s="193"/>
      <c r="AG64" s="191"/>
      <c r="AH64" s="192"/>
      <c r="AI64" s="192"/>
      <c r="AJ64" s="192"/>
      <c r="AK64" s="192"/>
      <c r="AL64" s="192"/>
      <c r="AM64" s="193"/>
      <c r="AN64" s="191"/>
      <c r="AO64" s="192"/>
      <c r="AP64" s="192"/>
      <c r="AQ64" s="192"/>
      <c r="AR64" s="192"/>
      <c r="AS64" s="192"/>
      <c r="AT64" s="193"/>
      <c r="AU64" s="191"/>
      <c r="AV64" s="192"/>
      <c r="AW64" s="193"/>
      <c r="AX64" s="248"/>
      <c r="AY64" s="249"/>
      <c r="AZ64" s="249"/>
      <c r="BA64" s="250"/>
      <c r="BB64" s="208"/>
      <c r="BC64" s="209"/>
      <c r="BD64" s="209"/>
      <c r="BE64" s="209"/>
      <c r="BF64" s="210"/>
    </row>
    <row r="65" spans="1:73" ht="20.25" customHeight="1" x14ac:dyDescent="0.4">
      <c r="B65" s="118"/>
      <c r="C65" s="34"/>
      <c r="D65" s="34"/>
      <c r="E65" s="34"/>
      <c r="F65" s="34"/>
      <c r="G65" s="34"/>
      <c r="H65" s="229" t="s">
        <v>199</v>
      </c>
      <c r="I65" s="229"/>
      <c r="J65" s="229"/>
      <c r="K65" s="229"/>
      <c r="L65" s="229"/>
      <c r="M65" s="229"/>
      <c r="N65" s="229"/>
      <c r="O65" s="229"/>
      <c r="P65" s="229"/>
      <c r="Q65" s="229"/>
      <c r="R65" s="230"/>
      <c r="S65" s="191"/>
      <c r="T65" s="192"/>
      <c r="U65" s="192"/>
      <c r="V65" s="192"/>
      <c r="W65" s="192"/>
      <c r="X65" s="192"/>
      <c r="Y65" s="193"/>
      <c r="Z65" s="191"/>
      <c r="AA65" s="192"/>
      <c r="AB65" s="192"/>
      <c r="AC65" s="192"/>
      <c r="AD65" s="192"/>
      <c r="AE65" s="192"/>
      <c r="AF65" s="193"/>
      <c r="AG65" s="191"/>
      <c r="AH65" s="192"/>
      <c r="AI65" s="192"/>
      <c r="AJ65" s="192"/>
      <c r="AK65" s="192"/>
      <c r="AL65" s="192"/>
      <c r="AM65" s="193"/>
      <c r="AN65" s="191"/>
      <c r="AO65" s="192"/>
      <c r="AP65" s="192"/>
      <c r="AQ65" s="192"/>
      <c r="AR65" s="192"/>
      <c r="AS65" s="192"/>
      <c r="AT65" s="193"/>
      <c r="AU65" s="191"/>
      <c r="AV65" s="192"/>
      <c r="AW65" s="193"/>
      <c r="AX65" s="251"/>
      <c r="AY65" s="252"/>
      <c r="AZ65" s="252"/>
      <c r="BA65" s="253"/>
      <c r="BB65" s="208"/>
      <c r="BC65" s="209"/>
      <c r="BD65" s="209"/>
      <c r="BE65" s="209"/>
      <c r="BF65" s="210"/>
    </row>
    <row r="66" spans="1:73" ht="20.25" customHeight="1" x14ac:dyDescent="0.4">
      <c r="B66" s="118"/>
      <c r="C66" s="34"/>
      <c r="D66" s="34"/>
      <c r="E66" s="34"/>
      <c r="F66" s="34"/>
      <c r="G66" s="34"/>
      <c r="H66" s="229" t="s">
        <v>215</v>
      </c>
      <c r="I66" s="229"/>
      <c r="J66" s="229"/>
      <c r="K66" s="229"/>
      <c r="L66" s="229"/>
      <c r="M66" s="229"/>
      <c r="N66" s="229"/>
      <c r="O66" s="229"/>
      <c r="P66" s="229"/>
      <c r="Q66" s="229"/>
      <c r="R66" s="230"/>
      <c r="S66" s="157" t="str">
        <f>IF(S65&lt;&gt;"",IF(S64&gt;15,((S64-15)/5+1)*S65,S65),"")</f>
        <v/>
      </c>
      <c r="T66" s="158" t="str">
        <f t="shared" ref="T66:AW66" si="3">IF(T65&lt;&gt;"",IF(T64&gt;15,((T64-15)/5+1)*T65,T65),"")</f>
        <v/>
      </c>
      <c r="U66" s="158" t="str">
        <f t="shared" si="3"/>
        <v/>
      </c>
      <c r="V66" s="158" t="str">
        <f t="shared" si="3"/>
        <v/>
      </c>
      <c r="W66" s="158" t="str">
        <f t="shared" si="3"/>
        <v/>
      </c>
      <c r="X66" s="158" t="str">
        <f t="shared" si="3"/>
        <v/>
      </c>
      <c r="Y66" s="159" t="str">
        <f t="shared" si="3"/>
        <v/>
      </c>
      <c r="Z66" s="157" t="str">
        <f t="shared" si="3"/>
        <v/>
      </c>
      <c r="AA66" s="158" t="str">
        <f t="shared" si="3"/>
        <v/>
      </c>
      <c r="AB66" s="158" t="str">
        <f t="shared" si="3"/>
        <v/>
      </c>
      <c r="AC66" s="158" t="str">
        <f t="shared" si="3"/>
        <v/>
      </c>
      <c r="AD66" s="158" t="str">
        <f t="shared" si="3"/>
        <v/>
      </c>
      <c r="AE66" s="158" t="str">
        <f t="shared" si="3"/>
        <v/>
      </c>
      <c r="AF66" s="159" t="str">
        <f t="shared" si="3"/>
        <v/>
      </c>
      <c r="AG66" s="157" t="str">
        <f t="shared" si="3"/>
        <v/>
      </c>
      <c r="AH66" s="158" t="str">
        <f t="shared" si="3"/>
        <v/>
      </c>
      <c r="AI66" s="158" t="str">
        <f t="shared" si="3"/>
        <v/>
      </c>
      <c r="AJ66" s="158" t="str">
        <f t="shared" si="3"/>
        <v/>
      </c>
      <c r="AK66" s="158" t="str">
        <f t="shared" si="3"/>
        <v/>
      </c>
      <c r="AL66" s="158" t="str">
        <f t="shared" si="3"/>
        <v/>
      </c>
      <c r="AM66" s="159" t="str">
        <f t="shared" si="3"/>
        <v/>
      </c>
      <c r="AN66" s="157" t="str">
        <f t="shared" si="3"/>
        <v/>
      </c>
      <c r="AO66" s="158" t="str">
        <f t="shared" si="3"/>
        <v/>
      </c>
      <c r="AP66" s="158" t="str">
        <f t="shared" si="3"/>
        <v/>
      </c>
      <c r="AQ66" s="158" t="str">
        <f t="shared" si="3"/>
        <v/>
      </c>
      <c r="AR66" s="158" t="str">
        <f t="shared" si="3"/>
        <v/>
      </c>
      <c r="AS66" s="158" t="str">
        <f t="shared" si="3"/>
        <v/>
      </c>
      <c r="AT66" s="159" t="str">
        <f t="shared" si="3"/>
        <v/>
      </c>
      <c r="AU66" s="154" t="str">
        <f t="shared" si="3"/>
        <v/>
      </c>
      <c r="AV66" s="155" t="str">
        <f t="shared" si="3"/>
        <v/>
      </c>
      <c r="AW66" s="156" t="str">
        <f t="shared" si="3"/>
        <v/>
      </c>
      <c r="AX66" s="251"/>
      <c r="AY66" s="252"/>
      <c r="AZ66" s="252"/>
      <c r="BA66" s="253"/>
      <c r="BB66" s="208"/>
      <c r="BC66" s="209"/>
      <c r="BD66" s="209"/>
      <c r="BE66" s="209"/>
      <c r="BF66" s="210"/>
    </row>
    <row r="67" spans="1:73" ht="20.25" customHeight="1" thickBot="1" x14ac:dyDescent="0.45">
      <c r="B67" s="119"/>
      <c r="C67" s="115"/>
      <c r="D67" s="115"/>
      <c r="E67" s="115"/>
      <c r="F67" s="115"/>
      <c r="G67" s="115"/>
      <c r="H67" s="231" t="s">
        <v>216</v>
      </c>
      <c r="I67" s="231"/>
      <c r="J67" s="231"/>
      <c r="K67" s="231"/>
      <c r="L67" s="232"/>
      <c r="M67" s="232"/>
      <c r="N67" s="232"/>
      <c r="O67" s="232"/>
      <c r="P67" s="232"/>
      <c r="Q67" s="232"/>
      <c r="R67" s="233"/>
      <c r="S67" s="160" t="str">
        <f>IF(S66="","",IF(S63&gt;=S66,"○","×"))</f>
        <v/>
      </c>
      <c r="T67" s="161" t="str">
        <f t="shared" ref="T67:Y67" si="4">IF(T66="","",IF(T63&gt;=T66,"○","×"))</f>
        <v/>
      </c>
      <c r="U67" s="161" t="str">
        <f t="shared" si="4"/>
        <v/>
      </c>
      <c r="V67" s="161" t="str">
        <f t="shared" si="4"/>
        <v/>
      </c>
      <c r="W67" s="161" t="str">
        <f t="shared" si="4"/>
        <v/>
      </c>
      <c r="X67" s="161" t="str">
        <f t="shared" si="4"/>
        <v/>
      </c>
      <c r="Y67" s="162" t="str">
        <f t="shared" si="4"/>
        <v/>
      </c>
      <c r="Z67" s="160" t="str">
        <f>IF(Z66="","",IF(Z63&gt;=Z66,"○","×"))</f>
        <v/>
      </c>
      <c r="AA67" s="161" t="str">
        <f t="shared" ref="AA67:AF67" si="5">IF(AA66="","",IF(AA63&gt;=AA66,"○","×"))</f>
        <v/>
      </c>
      <c r="AB67" s="161" t="str">
        <f t="shared" si="5"/>
        <v/>
      </c>
      <c r="AC67" s="161" t="str">
        <f t="shared" si="5"/>
        <v/>
      </c>
      <c r="AD67" s="161" t="str">
        <f t="shared" si="5"/>
        <v/>
      </c>
      <c r="AE67" s="161" t="str">
        <f t="shared" si="5"/>
        <v/>
      </c>
      <c r="AF67" s="162" t="str">
        <f t="shared" si="5"/>
        <v/>
      </c>
      <c r="AG67" s="160" t="str">
        <f>IF(AG66="","",IF(AG63&gt;=AG66,"○","×"))</f>
        <v/>
      </c>
      <c r="AH67" s="161" t="str">
        <f t="shared" ref="AH67:AM67" si="6">IF(AH66="","",IF(AH63&gt;=AH66,"○","×"))</f>
        <v/>
      </c>
      <c r="AI67" s="161" t="str">
        <f t="shared" si="6"/>
        <v/>
      </c>
      <c r="AJ67" s="161" t="str">
        <f t="shared" si="6"/>
        <v/>
      </c>
      <c r="AK67" s="161" t="str">
        <f t="shared" si="6"/>
        <v/>
      </c>
      <c r="AL67" s="161" t="str">
        <f t="shared" si="6"/>
        <v/>
      </c>
      <c r="AM67" s="162" t="str">
        <f t="shared" si="6"/>
        <v/>
      </c>
      <c r="AN67" s="160" t="str">
        <f>IF(AN66="","",IF(AN63&gt;=AN66,"○","×"))</f>
        <v/>
      </c>
      <c r="AO67" s="161" t="str">
        <f t="shared" ref="AO67:AT67" si="7">IF(AO66="","",IF(AO63&gt;=AO66,"○","×"))</f>
        <v/>
      </c>
      <c r="AP67" s="161" t="str">
        <f t="shared" si="7"/>
        <v/>
      </c>
      <c r="AQ67" s="161" t="str">
        <f t="shared" si="7"/>
        <v/>
      </c>
      <c r="AR67" s="161" t="str">
        <f t="shared" si="7"/>
        <v/>
      </c>
      <c r="AS67" s="161" t="str">
        <f t="shared" si="7"/>
        <v/>
      </c>
      <c r="AT67" s="162" t="str">
        <f t="shared" si="7"/>
        <v/>
      </c>
      <c r="AU67" s="160" t="str">
        <f>IF(AU66="","",IF(AU63&gt;=AU66,"○","×"))</f>
        <v/>
      </c>
      <c r="AV67" s="161" t="str">
        <f t="shared" ref="AV67:AW67" si="8">IF(AV66="","",IF(AV63&gt;=AV66,"○","×"))</f>
        <v/>
      </c>
      <c r="AW67" s="162" t="str">
        <f t="shared" si="8"/>
        <v/>
      </c>
      <c r="AX67" s="251"/>
      <c r="AY67" s="252"/>
      <c r="AZ67" s="252"/>
      <c r="BA67" s="253"/>
      <c r="BB67" s="208"/>
      <c r="BC67" s="209"/>
      <c r="BD67" s="209"/>
      <c r="BE67" s="209"/>
      <c r="BF67" s="210"/>
    </row>
    <row r="68" spans="1:73" ht="18.75" customHeight="1" x14ac:dyDescent="0.4">
      <c r="B68" s="214" t="s">
        <v>155</v>
      </c>
      <c r="C68" s="215"/>
      <c r="D68" s="215"/>
      <c r="E68" s="215"/>
      <c r="F68" s="215"/>
      <c r="G68" s="215"/>
      <c r="H68" s="215"/>
      <c r="I68" s="215"/>
      <c r="J68" s="215"/>
      <c r="K68" s="216"/>
      <c r="L68" s="223" t="s">
        <v>74</v>
      </c>
      <c r="M68" s="223"/>
      <c r="N68" s="223"/>
      <c r="O68" s="223"/>
      <c r="P68" s="223"/>
      <c r="Q68" s="223"/>
      <c r="R68" s="224"/>
      <c r="S68" s="166" t="str">
        <f>IF($L68="","",IF(COUNTIFS($F$22:$F$60,$L68,S$22:S$60,"&gt;0")=0,"",COUNTIFS($F$22:$F$60,$L68,S$22:S$60,"&gt;0")))</f>
        <v/>
      </c>
      <c r="T68" s="167" t="str">
        <f t="shared" ref="T68:AW72" si="9">IF($L68="","",IF(COUNTIFS($F$22:$F$60,$L68,T$22:T$60,"&gt;0")=0,"",COUNTIFS($F$22:$F$60,$L68,T$22:T$60,"&gt;0")))</f>
        <v/>
      </c>
      <c r="U68" s="167" t="str">
        <f t="shared" si="9"/>
        <v/>
      </c>
      <c r="V68" s="167" t="str">
        <f t="shared" si="9"/>
        <v/>
      </c>
      <c r="W68" s="167" t="str">
        <f t="shared" si="9"/>
        <v/>
      </c>
      <c r="X68" s="167" t="str">
        <f t="shared" si="9"/>
        <v/>
      </c>
      <c r="Y68" s="168" t="str">
        <f t="shared" si="9"/>
        <v/>
      </c>
      <c r="Z68" s="175" t="str">
        <f t="shared" si="9"/>
        <v/>
      </c>
      <c r="AA68" s="167" t="str">
        <f t="shared" si="9"/>
        <v/>
      </c>
      <c r="AB68" s="167" t="str">
        <f t="shared" si="9"/>
        <v/>
      </c>
      <c r="AC68" s="167" t="str">
        <f t="shared" si="9"/>
        <v/>
      </c>
      <c r="AD68" s="167" t="str">
        <f t="shared" si="9"/>
        <v/>
      </c>
      <c r="AE68" s="167" t="str">
        <f t="shared" si="9"/>
        <v/>
      </c>
      <c r="AF68" s="168" t="str">
        <f t="shared" si="9"/>
        <v/>
      </c>
      <c r="AG68" s="167" t="str">
        <f t="shared" si="9"/>
        <v/>
      </c>
      <c r="AH68" s="167" t="str">
        <f t="shared" si="9"/>
        <v/>
      </c>
      <c r="AI68" s="167" t="str">
        <f t="shared" si="9"/>
        <v/>
      </c>
      <c r="AJ68" s="167" t="str">
        <f t="shared" si="9"/>
        <v/>
      </c>
      <c r="AK68" s="167" t="str">
        <f t="shared" si="9"/>
        <v/>
      </c>
      <c r="AL68" s="167" t="str">
        <f t="shared" si="9"/>
        <v/>
      </c>
      <c r="AM68" s="168" t="str">
        <f t="shared" si="9"/>
        <v/>
      </c>
      <c r="AN68" s="167" t="str">
        <f t="shared" si="9"/>
        <v/>
      </c>
      <c r="AO68" s="167" t="str">
        <f t="shared" si="9"/>
        <v/>
      </c>
      <c r="AP68" s="167" t="str">
        <f t="shared" si="9"/>
        <v/>
      </c>
      <c r="AQ68" s="167" t="str">
        <f t="shared" si="9"/>
        <v/>
      </c>
      <c r="AR68" s="167" t="str">
        <f t="shared" si="9"/>
        <v/>
      </c>
      <c r="AS68" s="167" t="str">
        <f t="shared" si="9"/>
        <v/>
      </c>
      <c r="AT68" s="168" t="str">
        <f t="shared" si="9"/>
        <v/>
      </c>
      <c r="AU68" s="167" t="str">
        <f t="shared" si="9"/>
        <v/>
      </c>
      <c r="AV68" s="167" t="str">
        <f t="shared" si="9"/>
        <v/>
      </c>
      <c r="AW68" s="168" t="str">
        <f t="shared" si="9"/>
        <v/>
      </c>
      <c r="AX68" s="251"/>
      <c r="AY68" s="252"/>
      <c r="AZ68" s="252"/>
      <c r="BA68" s="253"/>
      <c r="BB68" s="208"/>
      <c r="BC68" s="209"/>
      <c r="BD68" s="209"/>
      <c r="BE68" s="209"/>
      <c r="BF68" s="210"/>
    </row>
    <row r="69" spans="1:73" ht="18.75" customHeight="1" x14ac:dyDescent="0.4">
      <c r="B69" s="217"/>
      <c r="C69" s="218"/>
      <c r="D69" s="218"/>
      <c r="E69" s="218"/>
      <c r="F69" s="218"/>
      <c r="G69" s="218"/>
      <c r="H69" s="218"/>
      <c r="I69" s="218"/>
      <c r="J69" s="218"/>
      <c r="K69" s="219"/>
      <c r="L69" s="225" t="s">
        <v>75</v>
      </c>
      <c r="M69" s="225"/>
      <c r="N69" s="225"/>
      <c r="O69" s="225"/>
      <c r="P69" s="225"/>
      <c r="Q69" s="225"/>
      <c r="R69" s="226"/>
      <c r="S69" s="169" t="str">
        <f t="shared" ref="S69:AH72" si="10">IF($L69="","",IF(COUNTIFS($F$22:$F$60,$L69,S$22:S$60,"&gt;0")=0,"",COUNTIFS($F$22:$F$60,$L69,S$22:S$60,"&gt;0")))</f>
        <v/>
      </c>
      <c r="T69" s="170" t="str">
        <f t="shared" si="10"/>
        <v/>
      </c>
      <c r="U69" s="170" t="str">
        <f t="shared" si="10"/>
        <v/>
      </c>
      <c r="V69" s="170" t="str">
        <f t="shared" si="10"/>
        <v/>
      </c>
      <c r="W69" s="170" t="str">
        <f t="shared" si="10"/>
        <v/>
      </c>
      <c r="X69" s="170" t="str">
        <f t="shared" si="10"/>
        <v/>
      </c>
      <c r="Y69" s="171" t="str">
        <f t="shared" si="10"/>
        <v/>
      </c>
      <c r="Z69" s="176" t="str">
        <f t="shared" si="10"/>
        <v/>
      </c>
      <c r="AA69" s="170" t="str">
        <f t="shared" si="10"/>
        <v/>
      </c>
      <c r="AB69" s="170" t="str">
        <f t="shared" si="10"/>
        <v/>
      </c>
      <c r="AC69" s="170" t="str">
        <f t="shared" si="10"/>
        <v/>
      </c>
      <c r="AD69" s="170" t="str">
        <f t="shared" si="10"/>
        <v/>
      </c>
      <c r="AE69" s="170" t="str">
        <f t="shared" si="10"/>
        <v/>
      </c>
      <c r="AF69" s="171" t="str">
        <f t="shared" si="10"/>
        <v/>
      </c>
      <c r="AG69" s="170" t="str">
        <f t="shared" si="10"/>
        <v/>
      </c>
      <c r="AH69" s="170" t="str">
        <f t="shared" si="10"/>
        <v/>
      </c>
      <c r="AI69" s="170" t="str">
        <f t="shared" si="9"/>
        <v/>
      </c>
      <c r="AJ69" s="170" t="str">
        <f t="shared" si="9"/>
        <v/>
      </c>
      <c r="AK69" s="170" t="str">
        <f t="shared" si="9"/>
        <v/>
      </c>
      <c r="AL69" s="170" t="str">
        <f t="shared" si="9"/>
        <v/>
      </c>
      <c r="AM69" s="171" t="str">
        <f t="shared" si="9"/>
        <v/>
      </c>
      <c r="AN69" s="170" t="str">
        <f t="shared" si="9"/>
        <v/>
      </c>
      <c r="AO69" s="170" t="str">
        <f t="shared" si="9"/>
        <v/>
      </c>
      <c r="AP69" s="170" t="str">
        <f t="shared" si="9"/>
        <v/>
      </c>
      <c r="AQ69" s="170" t="str">
        <f t="shared" si="9"/>
        <v/>
      </c>
      <c r="AR69" s="170" t="str">
        <f t="shared" si="9"/>
        <v/>
      </c>
      <c r="AS69" s="170" t="str">
        <f t="shared" si="9"/>
        <v/>
      </c>
      <c r="AT69" s="171" t="str">
        <f t="shared" si="9"/>
        <v/>
      </c>
      <c r="AU69" s="170" t="str">
        <f t="shared" si="9"/>
        <v/>
      </c>
      <c r="AV69" s="170" t="str">
        <f t="shared" si="9"/>
        <v/>
      </c>
      <c r="AW69" s="171" t="str">
        <f t="shared" si="9"/>
        <v/>
      </c>
      <c r="AX69" s="251"/>
      <c r="AY69" s="252"/>
      <c r="AZ69" s="252"/>
      <c r="BA69" s="253"/>
      <c r="BB69" s="208"/>
      <c r="BC69" s="209"/>
      <c r="BD69" s="209"/>
      <c r="BE69" s="209"/>
      <c r="BF69" s="210"/>
    </row>
    <row r="70" spans="1:73" ht="18.75" customHeight="1" x14ac:dyDescent="0.4">
      <c r="B70" s="217"/>
      <c r="C70" s="218"/>
      <c r="D70" s="218"/>
      <c r="E70" s="218"/>
      <c r="F70" s="218"/>
      <c r="G70" s="218"/>
      <c r="H70" s="218"/>
      <c r="I70" s="218"/>
      <c r="J70" s="218"/>
      <c r="K70" s="219"/>
      <c r="L70" s="225" t="s">
        <v>76</v>
      </c>
      <c r="M70" s="225"/>
      <c r="N70" s="225"/>
      <c r="O70" s="225"/>
      <c r="P70" s="225"/>
      <c r="Q70" s="225"/>
      <c r="R70" s="226"/>
      <c r="S70" s="169" t="str">
        <f t="shared" si="10"/>
        <v/>
      </c>
      <c r="T70" s="170" t="str">
        <f t="shared" si="9"/>
        <v/>
      </c>
      <c r="U70" s="170" t="str">
        <f t="shared" si="9"/>
        <v/>
      </c>
      <c r="V70" s="170" t="str">
        <f t="shared" si="9"/>
        <v/>
      </c>
      <c r="W70" s="170" t="str">
        <f t="shared" si="9"/>
        <v/>
      </c>
      <c r="X70" s="170" t="str">
        <f>IF($L70="","",IF(COUNTIFS($F$22:$F$60,$L70,X$22:X$60,"&gt;0")=0,"",COUNTIFS($F$22:$F$60,$L70,X$22:X$60,"&gt;0")))</f>
        <v/>
      </c>
      <c r="Y70" s="171" t="str">
        <f t="shared" si="9"/>
        <v/>
      </c>
      <c r="Z70" s="176" t="str">
        <f t="shared" si="9"/>
        <v/>
      </c>
      <c r="AA70" s="170" t="str">
        <f t="shared" si="9"/>
        <v/>
      </c>
      <c r="AB70" s="170" t="str">
        <f t="shared" si="9"/>
        <v/>
      </c>
      <c r="AC70" s="170" t="str">
        <f t="shared" si="9"/>
        <v/>
      </c>
      <c r="AD70" s="170" t="str">
        <f t="shared" si="9"/>
        <v/>
      </c>
      <c r="AE70" s="170" t="str">
        <f t="shared" si="9"/>
        <v/>
      </c>
      <c r="AF70" s="171" t="str">
        <f t="shared" si="9"/>
        <v/>
      </c>
      <c r="AG70" s="170" t="str">
        <f t="shared" si="9"/>
        <v/>
      </c>
      <c r="AH70" s="170" t="str">
        <f t="shared" si="9"/>
        <v/>
      </c>
      <c r="AI70" s="170" t="str">
        <f t="shared" si="9"/>
        <v/>
      </c>
      <c r="AJ70" s="170" t="str">
        <f t="shared" si="9"/>
        <v/>
      </c>
      <c r="AK70" s="170" t="str">
        <f t="shared" si="9"/>
        <v/>
      </c>
      <c r="AL70" s="170" t="str">
        <f t="shared" si="9"/>
        <v/>
      </c>
      <c r="AM70" s="171" t="str">
        <f t="shared" si="9"/>
        <v/>
      </c>
      <c r="AN70" s="170" t="str">
        <f t="shared" si="9"/>
        <v/>
      </c>
      <c r="AO70" s="170" t="str">
        <f t="shared" si="9"/>
        <v/>
      </c>
      <c r="AP70" s="170" t="str">
        <f t="shared" si="9"/>
        <v/>
      </c>
      <c r="AQ70" s="170" t="str">
        <f t="shared" si="9"/>
        <v/>
      </c>
      <c r="AR70" s="170" t="str">
        <f t="shared" si="9"/>
        <v/>
      </c>
      <c r="AS70" s="170" t="str">
        <f t="shared" si="9"/>
        <v/>
      </c>
      <c r="AT70" s="171" t="str">
        <f t="shared" si="9"/>
        <v/>
      </c>
      <c r="AU70" s="170" t="str">
        <f t="shared" si="9"/>
        <v/>
      </c>
      <c r="AV70" s="170" t="str">
        <f t="shared" si="9"/>
        <v/>
      </c>
      <c r="AW70" s="171" t="str">
        <f t="shared" si="9"/>
        <v/>
      </c>
      <c r="AX70" s="251"/>
      <c r="AY70" s="252"/>
      <c r="AZ70" s="252"/>
      <c r="BA70" s="253"/>
      <c r="BB70" s="208"/>
      <c r="BC70" s="209"/>
      <c r="BD70" s="209"/>
      <c r="BE70" s="209"/>
      <c r="BF70" s="210"/>
    </row>
    <row r="71" spans="1:73" ht="18.75" customHeight="1" x14ac:dyDescent="0.4">
      <c r="B71" s="217"/>
      <c r="C71" s="218"/>
      <c r="D71" s="218"/>
      <c r="E71" s="218"/>
      <c r="F71" s="218"/>
      <c r="G71" s="218"/>
      <c r="H71" s="218"/>
      <c r="I71" s="218"/>
      <c r="J71" s="218"/>
      <c r="K71" s="219"/>
      <c r="L71" s="225" t="s">
        <v>77</v>
      </c>
      <c r="M71" s="225"/>
      <c r="N71" s="225"/>
      <c r="O71" s="225"/>
      <c r="P71" s="225"/>
      <c r="Q71" s="225"/>
      <c r="R71" s="226"/>
      <c r="S71" s="169" t="str">
        <f t="shared" si="10"/>
        <v/>
      </c>
      <c r="T71" s="170" t="str">
        <f t="shared" si="9"/>
        <v/>
      </c>
      <c r="U71" s="170" t="str">
        <f t="shared" si="9"/>
        <v/>
      </c>
      <c r="V71" s="170" t="str">
        <f t="shared" si="9"/>
        <v/>
      </c>
      <c r="W71" s="170" t="str">
        <f t="shared" si="9"/>
        <v/>
      </c>
      <c r="X71" s="170" t="str">
        <f t="shared" si="9"/>
        <v/>
      </c>
      <c r="Y71" s="171" t="str">
        <f t="shared" si="9"/>
        <v/>
      </c>
      <c r="Z71" s="176" t="str">
        <f t="shared" si="9"/>
        <v/>
      </c>
      <c r="AA71" s="170" t="str">
        <f t="shared" si="9"/>
        <v/>
      </c>
      <c r="AB71" s="170" t="str">
        <f t="shared" si="9"/>
        <v/>
      </c>
      <c r="AC71" s="170" t="str">
        <f t="shared" si="9"/>
        <v/>
      </c>
      <c r="AD71" s="170" t="str">
        <f t="shared" si="9"/>
        <v/>
      </c>
      <c r="AE71" s="170" t="str">
        <f t="shared" si="9"/>
        <v/>
      </c>
      <c r="AF71" s="171" t="str">
        <f t="shared" si="9"/>
        <v/>
      </c>
      <c r="AG71" s="170" t="str">
        <f t="shared" si="9"/>
        <v/>
      </c>
      <c r="AH71" s="170" t="str">
        <f t="shared" si="9"/>
        <v/>
      </c>
      <c r="AI71" s="170" t="str">
        <f t="shared" si="9"/>
        <v/>
      </c>
      <c r="AJ71" s="170" t="str">
        <f t="shared" si="9"/>
        <v/>
      </c>
      <c r="AK71" s="170" t="str">
        <f t="shared" si="9"/>
        <v/>
      </c>
      <c r="AL71" s="170" t="str">
        <f t="shared" si="9"/>
        <v/>
      </c>
      <c r="AM71" s="171" t="str">
        <f t="shared" si="9"/>
        <v/>
      </c>
      <c r="AN71" s="170" t="str">
        <f t="shared" si="9"/>
        <v/>
      </c>
      <c r="AO71" s="170" t="str">
        <f t="shared" si="9"/>
        <v/>
      </c>
      <c r="AP71" s="170" t="str">
        <f t="shared" si="9"/>
        <v/>
      </c>
      <c r="AQ71" s="170" t="str">
        <f t="shared" si="9"/>
        <v/>
      </c>
      <c r="AR71" s="170" t="str">
        <f t="shared" si="9"/>
        <v/>
      </c>
      <c r="AS71" s="170" t="str">
        <f t="shared" si="9"/>
        <v/>
      </c>
      <c r="AT71" s="171" t="str">
        <f t="shared" si="9"/>
        <v/>
      </c>
      <c r="AU71" s="170" t="str">
        <f t="shared" si="9"/>
        <v/>
      </c>
      <c r="AV71" s="170" t="str">
        <f t="shared" si="9"/>
        <v/>
      </c>
      <c r="AW71" s="171" t="str">
        <f t="shared" si="9"/>
        <v/>
      </c>
      <c r="AX71" s="251"/>
      <c r="AY71" s="252"/>
      <c r="AZ71" s="252"/>
      <c r="BA71" s="253"/>
      <c r="BB71" s="208"/>
      <c r="BC71" s="209"/>
      <c r="BD71" s="209"/>
      <c r="BE71" s="209"/>
      <c r="BF71" s="210"/>
    </row>
    <row r="72" spans="1:73" ht="18.75" customHeight="1" thickBot="1" x14ac:dyDescent="0.45">
      <c r="B72" s="220"/>
      <c r="C72" s="221"/>
      <c r="D72" s="221"/>
      <c r="E72" s="221"/>
      <c r="F72" s="221"/>
      <c r="G72" s="221"/>
      <c r="H72" s="221"/>
      <c r="I72" s="221"/>
      <c r="J72" s="221"/>
      <c r="K72" s="222"/>
      <c r="L72" s="227"/>
      <c r="M72" s="227"/>
      <c r="N72" s="227"/>
      <c r="O72" s="227"/>
      <c r="P72" s="227"/>
      <c r="Q72" s="227"/>
      <c r="R72" s="228"/>
      <c r="S72" s="172" t="str">
        <f t="shared" si="10"/>
        <v/>
      </c>
      <c r="T72" s="173" t="str">
        <f t="shared" si="9"/>
        <v/>
      </c>
      <c r="U72" s="173" t="str">
        <f t="shared" si="9"/>
        <v/>
      </c>
      <c r="V72" s="173" t="str">
        <f t="shared" si="9"/>
        <v/>
      </c>
      <c r="W72" s="173" t="str">
        <f t="shared" si="9"/>
        <v/>
      </c>
      <c r="X72" s="173" t="str">
        <f t="shared" si="9"/>
        <v/>
      </c>
      <c r="Y72" s="174" t="str">
        <f t="shared" si="9"/>
        <v/>
      </c>
      <c r="Z72" s="177" t="str">
        <f t="shared" si="9"/>
        <v/>
      </c>
      <c r="AA72" s="173" t="str">
        <f t="shared" si="9"/>
        <v/>
      </c>
      <c r="AB72" s="173" t="str">
        <f t="shared" si="9"/>
        <v/>
      </c>
      <c r="AC72" s="173" t="str">
        <f t="shared" si="9"/>
        <v/>
      </c>
      <c r="AD72" s="173" t="str">
        <f t="shared" si="9"/>
        <v/>
      </c>
      <c r="AE72" s="173" t="str">
        <f t="shared" si="9"/>
        <v/>
      </c>
      <c r="AF72" s="174" t="str">
        <f t="shared" si="9"/>
        <v/>
      </c>
      <c r="AG72" s="173" t="str">
        <f t="shared" si="9"/>
        <v/>
      </c>
      <c r="AH72" s="173" t="str">
        <f t="shared" si="9"/>
        <v/>
      </c>
      <c r="AI72" s="173" t="str">
        <f t="shared" si="9"/>
        <v/>
      </c>
      <c r="AJ72" s="173" t="str">
        <f t="shared" si="9"/>
        <v/>
      </c>
      <c r="AK72" s="173" t="str">
        <f t="shared" si="9"/>
        <v/>
      </c>
      <c r="AL72" s="173" t="str">
        <f t="shared" si="9"/>
        <v/>
      </c>
      <c r="AM72" s="174" t="str">
        <f t="shared" si="9"/>
        <v/>
      </c>
      <c r="AN72" s="173" t="str">
        <f t="shared" si="9"/>
        <v/>
      </c>
      <c r="AO72" s="173" t="str">
        <f t="shared" si="9"/>
        <v/>
      </c>
      <c r="AP72" s="173" t="str">
        <f t="shared" si="9"/>
        <v/>
      </c>
      <c r="AQ72" s="173" t="str">
        <f t="shared" si="9"/>
        <v/>
      </c>
      <c r="AR72" s="173" t="str">
        <f t="shared" si="9"/>
        <v/>
      </c>
      <c r="AS72" s="173" t="str">
        <f t="shared" si="9"/>
        <v/>
      </c>
      <c r="AT72" s="174" t="str">
        <f t="shared" si="9"/>
        <v/>
      </c>
      <c r="AU72" s="173" t="str">
        <f t="shared" si="9"/>
        <v/>
      </c>
      <c r="AV72" s="173" t="str">
        <f t="shared" si="9"/>
        <v/>
      </c>
      <c r="AW72" s="174" t="str">
        <f t="shared" si="9"/>
        <v/>
      </c>
      <c r="AX72" s="254"/>
      <c r="AY72" s="255"/>
      <c r="AZ72" s="255"/>
      <c r="BA72" s="256"/>
      <c r="BB72" s="211"/>
      <c r="BC72" s="212"/>
      <c r="BD72" s="212"/>
      <c r="BE72" s="212"/>
      <c r="BF72" s="213"/>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insertColumns="0" deleteRows="0"/>
  <mergeCells count="281">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 ref="B58:B60"/>
    <mergeCell ref="B68:K72"/>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L34:O36"/>
    <mergeCell ref="G46:G48"/>
    <mergeCell ref="L37:O39"/>
    <mergeCell ref="L40:O42"/>
    <mergeCell ref="L43:O45"/>
    <mergeCell ref="H37:K39"/>
    <mergeCell ref="H40:K42"/>
    <mergeCell ref="H43:K45"/>
    <mergeCell ref="H46:K48"/>
    <mergeCell ref="G34:G36"/>
    <mergeCell ref="G37:G39"/>
    <mergeCell ref="G40:G4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BB3:BE3"/>
    <mergeCell ref="L68:R68"/>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BB62:BF72"/>
    <mergeCell ref="L69:R69"/>
    <mergeCell ref="L70:R70"/>
    <mergeCell ref="L71:R71"/>
    <mergeCell ref="L72:R72"/>
    <mergeCell ref="AX62:AY62"/>
    <mergeCell ref="AX63:AY63"/>
    <mergeCell ref="AZ62:BA62"/>
    <mergeCell ref="AZ63:BA63"/>
    <mergeCell ref="AX64:BA72"/>
  </mergeCells>
  <phoneticPr fontId="2"/>
  <dataValidations count="8">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5:K60">
      <formula1>INDIRECT(C26)</formula1>
    </dataValidation>
    <dataValidation type="list" errorStyle="warning" allowBlank="1" showInputMessage="1" showErrorMessage="1" error="リストにない場合のみ、入力してください。" sqref="H22:K24">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B1:W36"/>
  <sheetViews>
    <sheetView workbookViewId="0">
      <selection activeCell="B12" sqref="B12"/>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221</v>
      </c>
      <c r="I2" s="144" t="s">
        <v>222</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0.5</v>
      </c>
      <c r="F8" s="120" t="s">
        <v>2</v>
      </c>
      <c r="G8" s="199">
        <v>0.75</v>
      </c>
      <c r="H8" s="202" t="s">
        <v>95</v>
      </c>
      <c r="I8" s="199">
        <v>4.1666666666666664E-2</v>
      </c>
      <c r="J8" s="202" t="s">
        <v>21</v>
      </c>
      <c r="K8" s="142">
        <f>(G8-E8-I8)*24</f>
        <v>5</v>
      </c>
      <c r="M8" s="199">
        <v>0.39583333333333298</v>
      </c>
      <c r="N8" s="45" t="s">
        <v>2</v>
      </c>
      <c r="O8" s="199">
        <v>0.6875</v>
      </c>
      <c r="Q8" s="196">
        <f>IF(E8&lt;M8,M8,E8)</f>
        <v>0.5</v>
      </c>
      <c r="R8" s="45" t="s">
        <v>2</v>
      </c>
      <c r="S8" s="196">
        <f>IF(G8&gt;O8,O8,G8)</f>
        <v>0.6875</v>
      </c>
      <c r="U8" s="197">
        <f>(S8-Q8)*24</f>
        <v>4.5</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223</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225</v>
      </c>
    </row>
    <row r="35" spans="2:23" x14ac:dyDescent="0.4">
      <c r="B35" s="120"/>
      <c r="C35" s="198" t="s">
        <v>224</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225</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8"/>
  <sheetViews>
    <sheetView workbookViewId="0">
      <selection activeCell="D77" sqref="D77"/>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157</v>
      </c>
      <c r="D1" s="121"/>
      <c r="E1" s="121"/>
      <c r="F1" s="121"/>
    </row>
    <row r="2" spans="2:11" s="93" customFormat="1" ht="20.25" customHeight="1" x14ac:dyDescent="0.4">
      <c r="B2" s="123" t="s">
        <v>158</v>
      </c>
      <c r="C2" s="123"/>
      <c r="D2" s="121"/>
      <c r="E2" s="121"/>
      <c r="F2" s="121"/>
    </row>
    <row r="3" spans="2:11" s="93" customFormat="1" ht="20.25" customHeight="1" x14ac:dyDescent="0.4">
      <c r="B3" s="123"/>
      <c r="C3" s="123"/>
      <c r="D3" s="121"/>
      <c r="E3" s="121"/>
      <c r="F3" s="121"/>
    </row>
    <row r="4" spans="2:11" s="127" customFormat="1" ht="20.25" customHeight="1" x14ac:dyDescent="0.4">
      <c r="B4" s="200"/>
      <c r="C4" s="121" t="s">
        <v>228</v>
      </c>
      <c r="D4" s="121"/>
      <c r="F4" s="429" t="s">
        <v>229</v>
      </c>
      <c r="G4" s="429"/>
      <c r="H4" s="429"/>
      <c r="I4" s="429"/>
      <c r="J4" s="429"/>
      <c r="K4" s="429"/>
    </row>
    <row r="5" spans="2:11" s="127" customFormat="1" ht="20.25" customHeight="1" x14ac:dyDescent="0.4">
      <c r="B5" s="201"/>
      <c r="C5" s="121" t="s">
        <v>230</v>
      </c>
      <c r="D5" s="121"/>
      <c r="F5" s="429"/>
      <c r="G5" s="429"/>
      <c r="H5" s="429"/>
      <c r="I5" s="429"/>
      <c r="J5" s="429"/>
      <c r="K5" s="429"/>
    </row>
    <row r="6" spans="2:11" s="93" customFormat="1" ht="20.25" customHeight="1" x14ac:dyDescent="0.4">
      <c r="B6" s="122" t="s">
        <v>218</v>
      </c>
      <c r="C6" s="121"/>
      <c r="D6" s="121"/>
      <c r="E6" s="135"/>
      <c r="F6" s="136"/>
    </row>
    <row r="7" spans="2:11" s="93" customFormat="1" ht="20.25" customHeight="1" x14ac:dyDescent="0.4">
      <c r="B7" s="123"/>
      <c r="C7" s="123"/>
      <c r="D7" s="121"/>
      <c r="E7" s="135"/>
      <c r="F7" s="136"/>
    </row>
    <row r="8" spans="2:11" s="93" customFormat="1" ht="20.25" customHeight="1" x14ac:dyDescent="0.4">
      <c r="B8" s="121" t="s">
        <v>159</v>
      </c>
      <c r="C8" s="123"/>
      <c r="D8" s="121"/>
      <c r="E8" s="135"/>
      <c r="F8" s="136"/>
    </row>
    <row r="9" spans="2:11" s="93" customFormat="1" ht="20.25" customHeight="1" x14ac:dyDescent="0.4">
      <c r="B9" s="123"/>
      <c r="C9" s="123"/>
      <c r="D9" s="121"/>
      <c r="E9" s="121"/>
      <c r="F9" s="121"/>
    </row>
    <row r="10" spans="2:11" s="93" customFormat="1" ht="20.25" customHeight="1" x14ac:dyDescent="0.4">
      <c r="B10" s="121" t="s">
        <v>160</v>
      </c>
      <c r="C10" s="123"/>
      <c r="D10" s="121"/>
      <c r="E10" s="121"/>
      <c r="F10" s="121"/>
    </row>
    <row r="11" spans="2:11" s="93" customFormat="1" ht="20.25" customHeight="1" x14ac:dyDescent="0.4">
      <c r="B11" s="121" t="s">
        <v>161</v>
      </c>
      <c r="C11" s="123"/>
      <c r="D11" s="121"/>
      <c r="E11" s="121"/>
      <c r="F11" s="121"/>
    </row>
    <row r="12" spans="2:11" s="93" customFormat="1" ht="20.25" customHeight="1" x14ac:dyDescent="0.4">
      <c r="B12" s="121" t="s">
        <v>163</v>
      </c>
      <c r="C12" s="123"/>
      <c r="D12" s="121"/>
    </row>
    <row r="13" spans="2:11" s="93" customFormat="1" ht="20.25" customHeight="1" x14ac:dyDescent="0.4">
      <c r="B13" s="121"/>
      <c r="C13" s="123"/>
      <c r="D13" s="121"/>
    </row>
    <row r="14" spans="2:11" s="93" customFormat="1" ht="20.25" customHeight="1" x14ac:dyDescent="0.4">
      <c r="B14" s="121" t="s">
        <v>164</v>
      </c>
      <c r="C14" s="123"/>
      <c r="D14" s="121"/>
    </row>
    <row r="15" spans="2:11" s="93" customFormat="1" ht="20.25" customHeight="1" x14ac:dyDescent="0.4">
      <c r="B15" s="121"/>
      <c r="C15" s="123"/>
      <c r="D15" s="121"/>
    </row>
    <row r="16" spans="2:11" s="93" customFormat="1" ht="20.25" customHeight="1" x14ac:dyDescent="0.4">
      <c r="B16" s="121" t="s">
        <v>162</v>
      </c>
      <c r="C16" s="123"/>
      <c r="D16" s="121"/>
    </row>
    <row r="17" spans="2:4" s="93" customFormat="1" ht="20.25" customHeight="1" x14ac:dyDescent="0.4">
      <c r="B17" s="123"/>
      <c r="C17" s="123"/>
      <c r="D17" s="121"/>
    </row>
    <row r="18" spans="2:4" s="93" customFormat="1" ht="20.25" customHeight="1" x14ac:dyDescent="0.4">
      <c r="B18" s="121" t="s">
        <v>165</v>
      </c>
      <c r="C18" s="123"/>
      <c r="D18" s="121"/>
    </row>
    <row r="19" spans="2:4" s="93" customFormat="1" ht="20.25" customHeight="1" x14ac:dyDescent="0.4">
      <c r="B19" s="123"/>
      <c r="C19" s="123"/>
      <c r="D19" s="121"/>
    </row>
    <row r="20" spans="2:4" s="93" customFormat="1" ht="20.25" customHeight="1" x14ac:dyDescent="0.4">
      <c r="B20" s="121" t="s">
        <v>166</v>
      </c>
      <c r="C20" s="123"/>
      <c r="D20" s="121"/>
    </row>
    <row r="21" spans="2:4" s="93" customFormat="1" ht="20.25" customHeight="1" x14ac:dyDescent="0.4">
      <c r="B21" s="123"/>
      <c r="C21" s="123"/>
      <c r="D21" s="121"/>
    </row>
    <row r="22" spans="2:4" s="93" customFormat="1" ht="20.25" customHeight="1" x14ac:dyDescent="0.4">
      <c r="B22" s="121" t="s">
        <v>167</v>
      </c>
      <c r="C22" s="123"/>
      <c r="D22" s="121"/>
    </row>
    <row r="23" spans="2:4" s="93" customFormat="1" ht="20.25" customHeight="1" x14ac:dyDescent="0.4">
      <c r="B23" s="123"/>
      <c r="C23" s="123"/>
      <c r="D23" s="121"/>
    </row>
    <row r="24" spans="2:4" s="93" customFormat="1" ht="17.25" customHeight="1" x14ac:dyDescent="0.4">
      <c r="B24" s="121" t="s">
        <v>176</v>
      </c>
      <c r="C24" s="121"/>
      <c r="D24" s="121"/>
    </row>
    <row r="25" spans="2:4" s="93" customFormat="1" ht="17.25" customHeight="1" x14ac:dyDescent="0.4">
      <c r="B25" s="121" t="s">
        <v>168</v>
      </c>
      <c r="C25" s="121"/>
      <c r="D25" s="121"/>
    </row>
    <row r="26" spans="2:4" s="93" customFormat="1" ht="17.25" customHeight="1" x14ac:dyDescent="0.4">
      <c r="B26" s="121"/>
      <c r="C26" s="121"/>
      <c r="D26" s="121"/>
    </row>
    <row r="27" spans="2:4" s="93" customFormat="1" ht="17.25" customHeight="1" x14ac:dyDescent="0.4">
      <c r="B27" s="121"/>
      <c r="C27" s="77" t="s">
        <v>124</v>
      </c>
      <c r="D27" s="77" t="s">
        <v>3</v>
      </c>
    </row>
    <row r="28" spans="2:4" s="93" customFormat="1" ht="17.25" customHeight="1" x14ac:dyDescent="0.4">
      <c r="B28" s="121"/>
      <c r="C28" s="77">
        <v>1</v>
      </c>
      <c r="D28" s="124" t="s">
        <v>4</v>
      </c>
    </row>
    <row r="29" spans="2:4" s="93" customFormat="1" ht="17.25" customHeight="1" x14ac:dyDescent="0.4">
      <c r="B29" s="121"/>
      <c r="C29" s="77">
        <v>2</v>
      </c>
      <c r="D29" s="124" t="s">
        <v>74</v>
      </c>
    </row>
    <row r="30" spans="2:4" s="93" customFormat="1" ht="17.25" customHeight="1" x14ac:dyDescent="0.4">
      <c r="B30" s="121"/>
      <c r="C30" s="77">
        <v>3</v>
      </c>
      <c r="D30" s="124" t="s">
        <v>5</v>
      </c>
    </row>
    <row r="31" spans="2:4" s="93" customFormat="1" ht="17.25" customHeight="1" x14ac:dyDescent="0.4">
      <c r="B31" s="121"/>
      <c r="C31" s="77">
        <v>4</v>
      </c>
      <c r="D31" s="124" t="s">
        <v>169</v>
      </c>
    </row>
    <row r="32" spans="2:4" s="93" customFormat="1" ht="17.25" customHeight="1" x14ac:dyDescent="0.4">
      <c r="B32" s="121"/>
      <c r="C32" s="77">
        <v>5</v>
      </c>
      <c r="D32" s="124" t="s">
        <v>170</v>
      </c>
    </row>
    <row r="33" spans="2:45" s="93" customFormat="1" ht="17.25" customHeight="1" x14ac:dyDescent="0.4">
      <c r="B33" s="121"/>
      <c r="C33" s="135"/>
      <c r="D33" s="136"/>
    </row>
    <row r="34" spans="2:45" s="93" customFormat="1" ht="17.25" customHeight="1" x14ac:dyDescent="0.4">
      <c r="B34" s="121" t="s">
        <v>177</v>
      </c>
      <c r="C34" s="121"/>
      <c r="D34" s="121"/>
      <c r="E34" s="127"/>
      <c r="F34" s="127"/>
    </row>
    <row r="35" spans="2:45" s="93" customFormat="1" ht="17.25" customHeight="1" x14ac:dyDescent="0.4">
      <c r="B35" s="121" t="s">
        <v>171</v>
      </c>
      <c r="C35" s="121"/>
      <c r="D35" s="121"/>
      <c r="E35" s="127"/>
      <c r="F35" s="127"/>
    </row>
    <row r="36" spans="2:4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4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45" s="93" customFormat="1" ht="17.25" customHeight="1" x14ac:dyDescent="0.4">
      <c r="B38" s="121"/>
      <c r="C38" s="77" t="s">
        <v>9</v>
      </c>
      <c r="D38" s="124" t="s">
        <v>172</v>
      </c>
      <c r="E38" s="127"/>
      <c r="F38" s="127"/>
      <c r="G38" s="126"/>
      <c r="H38" s="126"/>
      <c r="J38" s="126"/>
      <c r="K38" s="126"/>
      <c r="L38" s="126"/>
      <c r="M38" s="126"/>
      <c r="N38" s="126"/>
      <c r="O38" s="126"/>
      <c r="R38" s="126"/>
      <c r="S38" s="126"/>
      <c r="T38" s="126"/>
      <c r="W38" s="126"/>
      <c r="X38" s="126"/>
      <c r="Y38" s="126"/>
    </row>
    <row r="39" spans="2:45" s="93" customFormat="1" ht="17.25" customHeight="1" x14ac:dyDescent="0.4">
      <c r="B39" s="121"/>
      <c r="C39" s="77" t="s">
        <v>10</v>
      </c>
      <c r="D39" s="124" t="s">
        <v>173</v>
      </c>
      <c r="E39" s="127"/>
      <c r="F39" s="127"/>
      <c r="G39" s="126"/>
      <c r="H39" s="126"/>
      <c r="J39" s="126"/>
      <c r="K39" s="126"/>
      <c r="L39" s="126"/>
      <c r="M39" s="126"/>
      <c r="N39" s="126"/>
      <c r="O39" s="126"/>
      <c r="R39" s="126"/>
      <c r="S39" s="126"/>
      <c r="T39" s="126"/>
      <c r="W39" s="126"/>
      <c r="X39" s="126"/>
      <c r="Y39" s="126"/>
    </row>
    <row r="40" spans="2:45" s="93" customFormat="1" ht="17.25" customHeight="1" x14ac:dyDescent="0.4">
      <c r="B40" s="121"/>
      <c r="C40" s="77" t="s">
        <v>11</v>
      </c>
      <c r="D40" s="124" t="s">
        <v>174</v>
      </c>
      <c r="E40" s="127"/>
      <c r="F40" s="127"/>
      <c r="G40" s="126"/>
      <c r="H40" s="126"/>
      <c r="J40" s="126"/>
      <c r="K40" s="126"/>
      <c r="L40" s="126"/>
      <c r="M40" s="126"/>
      <c r="N40" s="126"/>
      <c r="O40" s="126"/>
      <c r="R40" s="126"/>
      <c r="S40" s="126"/>
      <c r="T40" s="126"/>
      <c r="W40" s="126"/>
      <c r="X40" s="126"/>
      <c r="Y40" s="126"/>
    </row>
    <row r="41" spans="2:45" s="93" customFormat="1" ht="17.25" customHeight="1" x14ac:dyDescent="0.4">
      <c r="B41" s="121"/>
      <c r="C41" s="77" t="s">
        <v>12</v>
      </c>
      <c r="D41" s="124" t="s">
        <v>219</v>
      </c>
      <c r="E41" s="127"/>
      <c r="F41" s="127"/>
      <c r="G41" s="126"/>
      <c r="H41" s="126"/>
      <c r="J41" s="126"/>
      <c r="K41" s="126"/>
      <c r="L41" s="126"/>
      <c r="M41" s="126"/>
      <c r="N41" s="126"/>
      <c r="O41" s="126"/>
      <c r="R41" s="126"/>
      <c r="S41" s="126"/>
      <c r="T41" s="126"/>
      <c r="W41" s="126"/>
      <c r="X41" s="126"/>
      <c r="Y41" s="126"/>
    </row>
    <row r="42" spans="2:4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4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45" s="93" customFormat="1" ht="17.25" customHeight="1" x14ac:dyDescent="0.4">
      <c r="B44" s="127"/>
      <c r="C44" s="121" t="s">
        <v>175</v>
      </c>
      <c r="D44" s="127"/>
      <c r="E44" s="127"/>
      <c r="F44" s="125"/>
      <c r="G44" s="126"/>
      <c r="H44" s="126"/>
      <c r="J44" s="126"/>
      <c r="K44" s="126"/>
      <c r="L44" s="126"/>
      <c r="M44" s="126"/>
      <c r="N44" s="126"/>
      <c r="O44" s="126"/>
      <c r="R44" s="126"/>
      <c r="S44" s="126"/>
      <c r="T44" s="126"/>
      <c r="W44" s="126"/>
      <c r="X44" s="126"/>
      <c r="Y44" s="126"/>
    </row>
    <row r="45" spans="2:45" s="93" customFormat="1" ht="17.25" customHeight="1" x14ac:dyDescent="0.4">
      <c r="B45" s="127"/>
      <c r="C45" s="121" t="s">
        <v>220</v>
      </c>
      <c r="D45" s="127"/>
      <c r="E45" s="127"/>
      <c r="F45" s="121"/>
      <c r="G45" s="126"/>
      <c r="H45" s="126"/>
      <c r="J45" s="126"/>
      <c r="K45" s="126"/>
      <c r="L45" s="126"/>
      <c r="M45" s="126"/>
      <c r="N45" s="126"/>
      <c r="O45" s="126"/>
      <c r="R45" s="126"/>
      <c r="S45" s="126"/>
      <c r="T45" s="126"/>
      <c r="W45" s="126"/>
      <c r="X45" s="126"/>
      <c r="Y45" s="126"/>
    </row>
    <row r="46" spans="2:45" s="93" customFormat="1" ht="17.25" customHeight="1" x14ac:dyDescent="0.4">
      <c r="B46" s="121"/>
      <c r="C46" s="121"/>
      <c r="D46" s="121"/>
      <c r="E46" s="125"/>
      <c r="F46" s="126"/>
      <c r="G46" s="126"/>
      <c r="H46" s="126"/>
      <c r="J46" s="126"/>
      <c r="K46" s="126"/>
      <c r="L46" s="126"/>
      <c r="M46" s="126"/>
      <c r="N46" s="126"/>
      <c r="O46" s="126"/>
      <c r="R46" s="126"/>
      <c r="S46" s="126"/>
      <c r="T46" s="126"/>
      <c r="W46" s="126"/>
      <c r="X46" s="126"/>
      <c r="Y46" s="126"/>
    </row>
    <row r="47" spans="2:45" s="93" customFormat="1" ht="17.25" customHeight="1" x14ac:dyDescent="0.4">
      <c r="B47" s="121" t="s">
        <v>180</v>
      </c>
      <c r="C47" s="121"/>
      <c r="D47" s="121"/>
    </row>
    <row r="48" spans="2:45" s="93" customFormat="1" ht="17.25" customHeight="1" x14ac:dyDescent="0.4">
      <c r="B48" s="121" t="s">
        <v>178</v>
      </c>
      <c r="C48" s="121"/>
      <c r="D48" s="121"/>
      <c r="AH48" s="56"/>
      <c r="AI48" s="56"/>
      <c r="AJ48" s="56"/>
      <c r="AK48" s="56"/>
      <c r="AL48" s="56"/>
      <c r="AM48" s="56"/>
      <c r="AN48" s="56"/>
      <c r="AO48" s="56"/>
      <c r="AP48" s="56"/>
      <c r="AQ48" s="56"/>
      <c r="AR48" s="56"/>
      <c r="AS48" s="56"/>
    </row>
    <row r="49" spans="2:51" s="93" customFormat="1" ht="17.25" customHeight="1" x14ac:dyDescent="0.4">
      <c r="B49" s="137" t="s">
        <v>179</v>
      </c>
      <c r="C49" s="127"/>
      <c r="D49" s="127"/>
      <c r="E49" s="55"/>
      <c r="F49" s="55"/>
      <c r="G49" s="55"/>
      <c r="H49" s="55"/>
      <c r="I49" s="55"/>
      <c r="J49" s="55"/>
      <c r="K49" s="55"/>
      <c r="L49" s="55"/>
      <c r="M49" s="55"/>
      <c r="N49" s="55"/>
      <c r="O49" s="128"/>
      <c r="P49" s="128"/>
      <c r="Q49" s="55"/>
      <c r="R49" s="128"/>
      <c r="S49" s="55"/>
      <c r="T49" s="55"/>
      <c r="U49" s="128"/>
      <c r="V49" s="56"/>
      <c r="W49" s="56"/>
      <c r="X49" s="56"/>
      <c r="Y49" s="55"/>
      <c r="Z49" s="55"/>
      <c r="AA49" s="55"/>
      <c r="AB49" s="55"/>
      <c r="AC49" s="56"/>
      <c r="AD49" s="55"/>
      <c r="AE49" s="128"/>
      <c r="AF49" s="128"/>
      <c r="AG49" s="128"/>
      <c r="AH49" s="128"/>
      <c r="AI49" s="129"/>
      <c r="AJ49" s="128"/>
      <c r="AK49" s="128"/>
      <c r="AL49" s="128"/>
      <c r="AM49" s="128"/>
      <c r="AN49" s="128"/>
      <c r="AO49" s="128"/>
      <c r="AP49" s="128"/>
      <c r="AQ49" s="128"/>
      <c r="AR49" s="128"/>
      <c r="AS49" s="128"/>
      <c r="AT49" s="128"/>
      <c r="AU49" s="128"/>
      <c r="AV49" s="128"/>
      <c r="AW49" s="128"/>
      <c r="AX49" s="128"/>
      <c r="AY49" s="129"/>
    </row>
    <row r="50" spans="2:51" s="93" customFormat="1" ht="17.25" customHeight="1" x14ac:dyDescent="0.4">
      <c r="F50" s="56"/>
    </row>
    <row r="51" spans="2:51" s="93" customFormat="1" ht="17.25" customHeight="1" x14ac:dyDescent="0.4">
      <c r="B51" s="121" t="s">
        <v>182</v>
      </c>
      <c r="C51" s="121"/>
    </row>
    <row r="52" spans="2:51" s="93" customFormat="1" ht="17.25" customHeight="1" x14ac:dyDescent="0.4">
      <c r="B52" s="121"/>
      <c r="C52" s="121"/>
    </row>
    <row r="53" spans="2:51" s="93" customFormat="1" ht="17.25" customHeight="1" x14ac:dyDescent="0.4">
      <c r="B53" s="121" t="s">
        <v>183</v>
      </c>
      <c r="C53" s="121"/>
    </row>
    <row r="54" spans="2:51" s="93" customFormat="1" ht="17.25" customHeight="1" x14ac:dyDescent="0.4">
      <c r="B54" s="121" t="s">
        <v>181</v>
      </c>
      <c r="C54" s="121"/>
    </row>
    <row r="55" spans="2:51" s="93" customFormat="1" ht="17.25" customHeight="1" x14ac:dyDescent="0.4">
      <c r="B55" s="121"/>
      <c r="C55" s="121"/>
    </row>
    <row r="56" spans="2:51" s="93" customFormat="1" ht="17.25" customHeight="1" x14ac:dyDescent="0.4">
      <c r="B56" s="121" t="s">
        <v>185</v>
      </c>
      <c r="C56" s="121"/>
    </row>
    <row r="57" spans="2:51" s="93" customFormat="1" ht="17.25" customHeight="1" x14ac:dyDescent="0.4">
      <c r="B57" s="121" t="s">
        <v>184</v>
      </c>
      <c r="C57" s="121"/>
    </row>
    <row r="58" spans="2:51" s="93" customFormat="1" ht="17.25" customHeight="1" x14ac:dyDescent="0.4">
      <c r="B58" s="121"/>
      <c r="C58" s="121"/>
    </row>
    <row r="59" spans="2:51" s="93" customFormat="1" ht="17.25" customHeight="1" x14ac:dyDescent="0.4">
      <c r="B59" s="121" t="s">
        <v>186</v>
      </c>
      <c r="C59" s="121"/>
      <c r="D59" s="121"/>
    </row>
    <row r="60" spans="2:51" s="93" customFormat="1" ht="17.25" customHeight="1" x14ac:dyDescent="0.4">
      <c r="B60" s="121"/>
      <c r="C60" s="121"/>
      <c r="D60" s="121"/>
    </row>
    <row r="61" spans="2:51" s="93" customFormat="1" ht="17.25" customHeight="1" x14ac:dyDescent="0.4">
      <c r="B61" s="127" t="s">
        <v>188</v>
      </c>
      <c r="C61" s="127"/>
      <c r="D61" s="121"/>
    </row>
    <row r="62" spans="2:51" s="93" customFormat="1" ht="17.25" customHeight="1" x14ac:dyDescent="0.4">
      <c r="B62" s="127" t="s">
        <v>187</v>
      </c>
      <c r="C62" s="127"/>
      <c r="D62" s="121"/>
    </row>
    <row r="63" spans="2:51" s="93" customFormat="1" ht="17.25" customHeight="1" x14ac:dyDescent="0.4"/>
    <row r="64" spans="2:51" s="93" customFormat="1" ht="17.25" customHeight="1" x14ac:dyDescent="0.4">
      <c r="B64" s="93" t="s">
        <v>189</v>
      </c>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row>
    <row r="65" spans="2:71" s="93" customFormat="1" ht="17.25" customHeight="1" x14ac:dyDescent="0.4">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row>
    <row r="66" spans="2:71" s="93" customFormat="1" ht="17.25" customHeight="1" x14ac:dyDescent="0.4">
      <c r="B66" s="93" t="s">
        <v>190</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row>
    <row r="67" spans="2:71" s="93" customFormat="1" ht="17.25" customHeight="1" x14ac:dyDescent="0.4">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row>
    <row r="68" spans="2:71" s="93" customFormat="1" ht="17.25" customHeight="1" x14ac:dyDescent="0.4">
      <c r="B68" s="93" t="s">
        <v>191</v>
      </c>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row>
    <row r="69" spans="2:71" s="93" customFormat="1" ht="17.25" customHeight="1" x14ac:dyDescent="0.4">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row>
    <row r="70" spans="2:71" s="93" customFormat="1" ht="17.25" customHeight="1" x14ac:dyDescent="0.2">
      <c r="B70" s="93" t="s">
        <v>192</v>
      </c>
      <c r="BL70" s="131"/>
      <c r="BM70" s="132"/>
      <c r="BN70" s="131"/>
      <c r="BO70" s="131"/>
      <c r="BP70" s="131"/>
      <c r="BQ70" s="133"/>
      <c r="BR70" s="134"/>
      <c r="BS70" s="134"/>
    </row>
    <row r="71" spans="2:71" s="93" customFormat="1" ht="17.25" customHeight="1" x14ac:dyDescent="0.4">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row>
    <row r="72" spans="2:71" s="93" customFormat="1" ht="17.25" customHeight="1" x14ac:dyDescent="0.4">
      <c r="B72" s="93" t="s">
        <v>231</v>
      </c>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row>
    <row r="73" spans="2:71" s="93" customFormat="1" ht="17.25" customHeight="1" x14ac:dyDescent="0.4">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row>
    <row r="74" spans="2:71" s="93" customFormat="1" ht="17.25" customHeight="1" x14ac:dyDescent="0.4">
      <c r="B74" s="93" t="s">
        <v>232</v>
      </c>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row>
    <row r="75" spans="2:71" ht="17.25" customHeight="1" x14ac:dyDescent="0.4"/>
    <row r="76" spans="2:71" ht="17.25" customHeight="1" x14ac:dyDescent="0.4">
      <c r="B76" s="93" t="s">
        <v>227</v>
      </c>
    </row>
    <row r="77" spans="2:71" ht="17.25" customHeight="1" x14ac:dyDescent="0.4"/>
    <row r="78"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5" sqref="C5"/>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108</v>
      </c>
      <c r="C1" s="56"/>
      <c r="D1" s="56"/>
    </row>
    <row r="2" spans="1:12" x14ac:dyDescent="0.4">
      <c r="A2" s="55"/>
      <c r="B2" s="56"/>
      <c r="C2" s="56"/>
      <c r="D2" s="56"/>
    </row>
    <row r="3" spans="1:12" x14ac:dyDescent="0.4">
      <c r="A3" s="55"/>
      <c r="B3" s="77" t="s">
        <v>124</v>
      </c>
      <c r="C3" s="77" t="s">
        <v>125</v>
      </c>
      <c r="D3" s="56"/>
    </row>
    <row r="4" spans="1:12" x14ac:dyDescent="0.4">
      <c r="A4" s="55"/>
      <c r="B4" s="76">
        <v>1</v>
      </c>
      <c r="C4" s="76" t="s">
        <v>237</v>
      </c>
      <c r="D4" s="56"/>
    </row>
    <row r="5" spans="1:12" x14ac:dyDescent="0.4">
      <c r="A5" s="55"/>
      <c r="B5" s="76">
        <v>2</v>
      </c>
      <c r="C5" s="76" t="s">
        <v>127</v>
      </c>
    </row>
    <row r="6" spans="1:12" x14ac:dyDescent="0.4">
      <c r="A6" s="55"/>
      <c r="B6" s="76">
        <v>3</v>
      </c>
      <c r="C6" s="76"/>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126</v>
      </c>
      <c r="C10" s="56"/>
      <c r="D10" s="56"/>
    </row>
    <row r="11" spans="1:12" ht="19.5" thickBot="1" x14ac:dyDescent="0.45">
      <c r="A11" s="55"/>
      <c r="B11" s="56"/>
      <c r="C11" s="56"/>
      <c r="D11" s="56"/>
    </row>
    <row r="12" spans="1:12" ht="19.5" thickBot="1" x14ac:dyDescent="0.45">
      <c r="A12" s="55"/>
      <c r="B12" s="57" t="s">
        <v>114</v>
      </c>
      <c r="C12" s="58" t="s">
        <v>4</v>
      </c>
      <c r="D12" s="59" t="s">
        <v>74</v>
      </c>
      <c r="E12" s="59" t="s">
        <v>5</v>
      </c>
      <c r="F12" s="59" t="s">
        <v>76</v>
      </c>
      <c r="G12" s="60" t="s">
        <v>77</v>
      </c>
      <c r="H12" s="61"/>
      <c r="I12" s="61"/>
      <c r="J12" s="61"/>
      <c r="K12" s="61"/>
      <c r="L12" s="62"/>
    </row>
    <row r="13" spans="1:12" x14ac:dyDescent="0.4">
      <c r="A13" s="55"/>
      <c r="B13" s="430" t="s">
        <v>115</v>
      </c>
      <c r="C13" s="63" t="s">
        <v>29</v>
      </c>
      <c r="D13" s="64" t="s">
        <v>197</v>
      </c>
      <c r="E13" s="64" t="s">
        <v>110</v>
      </c>
      <c r="F13" s="64" t="s">
        <v>32</v>
      </c>
      <c r="G13" s="65" t="s">
        <v>26</v>
      </c>
      <c r="H13" s="66"/>
      <c r="I13" s="66"/>
      <c r="J13" s="66"/>
      <c r="K13" s="66"/>
      <c r="L13" s="67"/>
    </row>
    <row r="14" spans="1:12" x14ac:dyDescent="0.4">
      <c r="B14" s="431"/>
      <c r="C14" s="68"/>
      <c r="D14" s="69" t="s">
        <v>196</v>
      </c>
      <c r="E14" s="69" t="s">
        <v>111</v>
      </c>
      <c r="F14" s="69" t="s">
        <v>29</v>
      </c>
      <c r="G14" s="70" t="s">
        <v>27</v>
      </c>
      <c r="H14" s="54"/>
      <c r="I14" s="54"/>
      <c r="J14" s="54"/>
      <c r="K14" s="54"/>
      <c r="L14" s="71"/>
    </row>
    <row r="15" spans="1:12" x14ac:dyDescent="0.4">
      <c r="B15" s="431"/>
      <c r="C15" s="68"/>
      <c r="D15" s="69" t="s">
        <v>198</v>
      </c>
      <c r="E15" s="69"/>
      <c r="F15" s="69"/>
      <c r="G15" s="70" t="s">
        <v>28</v>
      </c>
      <c r="H15" s="54"/>
      <c r="I15" s="54"/>
      <c r="J15" s="54"/>
      <c r="K15" s="54"/>
      <c r="L15" s="71"/>
    </row>
    <row r="16" spans="1:12" x14ac:dyDescent="0.4">
      <c r="B16" s="431"/>
      <c r="C16" s="68"/>
      <c r="D16" s="54"/>
      <c r="E16" s="69"/>
      <c r="F16" s="69"/>
      <c r="G16" s="70" t="s">
        <v>14</v>
      </c>
      <c r="H16" s="54"/>
      <c r="I16" s="54"/>
      <c r="J16" s="54"/>
      <c r="K16" s="54"/>
      <c r="L16" s="71"/>
    </row>
    <row r="17" spans="2:12" x14ac:dyDescent="0.4">
      <c r="B17" s="431"/>
      <c r="C17" s="68"/>
      <c r="D17" s="54"/>
      <c r="E17" s="69"/>
      <c r="F17" s="69"/>
      <c r="G17" s="70" t="s">
        <v>6</v>
      </c>
      <c r="H17" s="54"/>
      <c r="I17" s="54"/>
      <c r="J17" s="54"/>
      <c r="K17" s="54"/>
      <c r="L17" s="71"/>
    </row>
    <row r="18" spans="2:12" x14ac:dyDescent="0.4">
      <c r="B18" s="431"/>
      <c r="C18" s="68"/>
      <c r="D18" s="54"/>
      <c r="E18" s="69"/>
      <c r="F18" s="69"/>
      <c r="G18" s="70" t="s">
        <v>112</v>
      </c>
      <c r="H18" s="54"/>
      <c r="I18" s="54"/>
      <c r="J18" s="54"/>
      <c r="K18" s="54"/>
      <c r="L18" s="71"/>
    </row>
    <row r="19" spans="2:12" x14ac:dyDescent="0.4">
      <c r="B19" s="431"/>
      <c r="C19" s="68"/>
      <c r="D19" s="54"/>
      <c r="E19" s="69"/>
      <c r="F19" s="69"/>
      <c r="G19" s="70" t="s">
        <v>113</v>
      </c>
      <c r="H19" s="54"/>
      <c r="I19" s="54"/>
      <c r="J19" s="54"/>
      <c r="K19" s="54"/>
      <c r="L19" s="71"/>
    </row>
    <row r="20" spans="2:12" x14ac:dyDescent="0.4">
      <c r="B20" s="431"/>
      <c r="C20" s="68"/>
      <c r="D20" s="54"/>
      <c r="E20" s="69"/>
      <c r="F20" s="69"/>
      <c r="G20" s="70" t="s">
        <v>30</v>
      </c>
      <c r="H20" s="54"/>
      <c r="I20" s="54"/>
      <c r="J20" s="54"/>
      <c r="K20" s="54"/>
      <c r="L20" s="71"/>
    </row>
    <row r="21" spans="2:12" x14ac:dyDescent="0.4">
      <c r="B21" s="431"/>
      <c r="C21" s="68"/>
      <c r="D21" s="54"/>
      <c r="E21" s="69"/>
      <c r="F21" s="69"/>
      <c r="G21" s="70" t="s">
        <v>31</v>
      </c>
      <c r="H21" s="54"/>
      <c r="I21" s="54"/>
      <c r="J21" s="54"/>
      <c r="K21" s="54"/>
      <c r="L21" s="71"/>
    </row>
    <row r="22" spans="2:12" x14ac:dyDescent="0.4">
      <c r="B22" s="431"/>
      <c r="C22" s="68"/>
      <c r="D22" s="54"/>
      <c r="E22" s="69"/>
      <c r="F22" s="69"/>
      <c r="G22" s="69"/>
      <c r="H22" s="54"/>
      <c r="I22" s="54"/>
      <c r="J22" s="54"/>
      <c r="K22" s="54"/>
      <c r="L22" s="71"/>
    </row>
    <row r="23" spans="2:12" x14ac:dyDescent="0.4">
      <c r="B23" s="431"/>
      <c r="C23" s="72"/>
      <c r="D23" s="54"/>
      <c r="E23" s="54"/>
      <c r="F23" s="54"/>
      <c r="G23" s="54"/>
      <c r="H23" s="54"/>
      <c r="I23" s="54"/>
      <c r="J23" s="54"/>
      <c r="K23" s="54"/>
      <c r="L23" s="71"/>
    </row>
    <row r="24" spans="2:12" x14ac:dyDescent="0.4">
      <c r="B24" s="431"/>
      <c r="C24" s="72"/>
      <c r="D24" s="54"/>
      <c r="E24" s="54"/>
      <c r="F24" s="54"/>
      <c r="G24" s="54"/>
      <c r="H24" s="54"/>
      <c r="I24" s="54"/>
      <c r="J24" s="54"/>
      <c r="K24" s="54"/>
      <c r="L24" s="71"/>
    </row>
    <row r="25" spans="2:12" ht="19.5" thickBot="1" x14ac:dyDescent="0.45">
      <c r="B25" s="432"/>
      <c r="C25" s="73"/>
      <c r="D25" s="74"/>
      <c r="E25" s="74"/>
      <c r="F25" s="74"/>
      <c r="G25" s="74"/>
      <c r="H25" s="74"/>
      <c r="I25" s="74"/>
      <c r="J25" s="74"/>
      <c r="K25" s="74"/>
      <c r="L25" s="75"/>
    </row>
    <row r="28" spans="2:12" x14ac:dyDescent="0.4">
      <c r="C28" s="46" t="s">
        <v>233</v>
      </c>
    </row>
    <row r="29" spans="2:12" x14ac:dyDescent="0.4">
      <c r="C29" s="46" t="s">
        <v>116</v>
      </c>
    </row>
    <row r="30" spans="2:12" x14ac:dyDescent="0.4">
      <c r="C30" s="46" t="s">
        <v>128</v>
      </c>
    </row>
    <row r="31" spans="2:12" x14ac:dyDescent="0.4">
      <c r="C31" s="46" t="s">
        <v>129</v>
      </c>
    </row>
    <row r="32" spans="2:12" x14ac:dyDescent="0.4">
      <c r="C32" s="46" t="s">
        <v>130</v>
      </c>
    </row>
    <row r="33" spans="3:3" x14ac:dyDescent="0.4">
      <c r="C33" s="46" t="s">
        <v>131</v>
      </c>
    </row>
    <row r="34" spans="3:3" x14ac:dyDescent="0.4">
      <c r="C34" s="46" t="s">
        <v>132</v>
      </c>
    </row>
    <row r="35" spans="3:3" x14ac:dyDescent="0.4">
      <c r="C35" s="46" t="s">
        <v>217</v>
      </c>
    </row>
    <row r="36" spans="3:3" x14ac:dyDescent="0.4">
      <c r="C36" s="46" t="s">
        <v>117</v>
      </c>
    </row>
    <row r="37" spans="3:3" x14ac:dyDescent="0.4">
      <c r="C37" s="46" t="s">
        <v>118</v>
      </c>
    </row>
    <row r="39" spans="3:3" x14ac:dyDescent="0.4">
      <c r="C39" s="46" t="s">
        <v>234</v>
      </c>
    </row>
    <row r="40" spans="3:3" x14ac:dyDescent="0.4">
      <c r="C40" s="46" t="s">
        <v>119</v>
      </c>
    </row>
    <row r="41" spans="3:3" x14ac:dyDescent="0.4">
      <c r="C41" s="46" t="s">
        <v>120</v>
      </c>
    </row>
    <row r="42" spans="3:3" x14ac:dyDescent="0.4">
      <c r="C42" s="46" t="s">
        <v>121</v>
      </c>
    </row>
    <row r="43" spans="3:3" x14ac:dyDescent="0.4">
      <c r="C43" s="46" t="s">
        <v>122</v>
      </c>
    </row>
    <row r="44" spans="3:3" x14ac:dyDescent="0.4">
      <c r="C44" s="46" t="s">
        <v>123</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【記載例】通所介護</vt:lpstr>
      <vt:lpstr>【記載例】シフト記号表（勤務時間帯）</vt:lpstr>
      <vt:lpstr>通所介護</vt:lpstr>
      <vt:lpstr>シフト記号表（勤務時間帯)</vt:lpstr>
      <vt:lpstr>記入方法</vt:lpstr>
      <vt:lpstr>プルダウン・リスト</vt:lpstr>
      <vt:lpstr>【記載例】通所介護!Print_Area</vt:lpstr>
      <vt:lpstr>記入方法!Print_Area</vt:lpstr>
      <vt:lpstr>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Setup</cp:lastModifiedBy>
  <cp:lastPrinted>2022-03-06T08:29:25Z</cp:lastPrinted>
  <dcterms:created xsi:type="dcterms:W3CDTF">2020-01-14T23:47:53Z</dcterms:created>
  <dcterms:modified xsi:type="dcterms:W3CDTF">2022-03-06T08:29:36Z</dcterms:modified>
</cp:coreProperties>
</file>